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2. ТЕНДЕРЫ\11. ЖК Восход\17 (В) Окна ПП и ПВХ, Перегородки ПП\17 (В) Окна ПП и ПВХ, Перегородки ПП. Претенденту\Тех.задание\"/>
    </mc:Choice>
  </mc:AlternateContent>
  <xr:revisionPtr revIDLastSave="0" documentId="13_ncr:1_{4B8B9BAC-E977-4807-8816-A5BC62176B49}" xr6:coauthVersionLast="47" xr6:coauthVersionMax="47" xr10:uidLastSave="{00000000-0000-0000-0000-000000000000}"/>
  <bookViews>
    <workbookView xWindow="1890" yWindow="1530" windowWidth="23175" windowHeight="18750" xr2:uid="{370A2A76-F54A-4AD2-9957-4605258DA2FE}"/>
  </bookViews>
  <sheets>
    <sheet name="ВОР" sheetId="5" r:id="rId1"/>
    <sheet name="подсчет" sheetId="7" state="hidden" r:id="rId2"/>
    <sheet name="для работ" sheetId="3" state="hidden" r:id="rId3"/>
  </sheets>
  <externalReferences>
    <externalReference r:id="rId4"/>
  </externalReferences>
  <definedNames>
    <definedName name="_xlnm._FilterDatabase" localSheetId="0" hidden="1">ВОР!$A$5:$V$96</definedName>
    <definedName name="_xlnm._FilterDatabase" localSheetId="2" hidden="1">'для работ'!$A$2:$B$2</definedName>
    <definedName name="_xlnm._FilterDatabase" localSheetId="1" hidden="1">подсчет!$A$5:$S$69</definedName>
    <definedName name="Z_00F53009_ADC7_48A9_B404_FCC1348B333F_.wvu.Cols" localSheetId="0" hidden="1">ВОР!$K:$N</definedName>
    <definedName name="Z_00F53009_ADC7_48A9_B404_FCC1348B333F_.wvu.Cols" localSheetId="1" hidden="1">подсчет!$H:$K</definedName>
    <definedName name="Z_00F53009_ADC7_48A9_B404_FCC1348B333F_.wvu.FilterData" localSheetId="0" hidden="1">ВОР!$A$5:$V$5</definedName>
    <definedName name="Z_00F53009_ADC7_48A9_B404_FCC1348B333F_.wvu.FilterData" localSheetId="1" hidden="1">подсчет!$A$5:$S$5</definedName>
    <definedName name="Z_00F53009_ADC7_48A9_B404_FCC1348B333F_.wvu.PrintArea" localSheetId="0" hidden="1">ВОР!$B$1:$V$5</definedName>
    <definedName name="Z_00F53009_ADC7_48A9_B404_FCC1348B333F_.wvu.PrintArea" localSheetId="1" hidden="1">подсчет!$B$1:$S$5</definedName>
    <definedName name="Z_0A48BF16_9C47_4CAB_ACF5_017C6FB22398_.wvu.FilterData" localSheetId="0" hidden="1">ВОР!$A$5:$V$5</definedName>
    <definedName name="Z_0A48BF16_9C47_4CAB_ACF5_017C6FB22398_.wvu.FilterData" localSheetId="1" hidden="1">подсчет!$A$5:$S$5</definedName>
    <definedName name="Z_26050CD0_FB3D_4CFF_B489_F22B72D7E5F1_.wvu.FilterData" localSheetId="0" hidden="1">ВОР!$A$5:$V$5</definedName>
    <definedName name="Z_26050CD0_FB3D_4CFF_B489_F22B72D7E5F1_.wvu.FilterData" localSheetId="1" hidden="1">подсчет!$A$5:$S$5</definedName>
    <definedName name="Z_4B899D93_BAC2_4866_9C57_0475F7D7A549_.wvu.FilterData" localSheetId="0" hidden="1">ВОР!$A$5:$V$5</definedName>
    <definedName name="Z_4B899D93_BAC2_4866_9C57_0475F7D7A549_.wvu.FilterData" localSheetId="1" hidden="1">подсчет!$A$5:$S$5</definedName>
    <definedName name="Z_5283D16C_AC35_4F3F_8C95_3807CE638CE0_.wvu.FilterData" localSheetId="0" hidden="1">ВОР!$A$5:$V$5</definedName>
    <definedName name="Z_5283D16C_AC35_4F3F_8C95_3807CE638CE0_.wvu.FilterData" localSheetId="1" hidden="1">подсчет!$A$5:$S$5</definedName>
    <definedName name="Z_7CAA6AD7_A925_4BEC_B765_2F8F0554FB2F_.wvu.Cols" localSheetId="0" hidden="1">ВОР!$K:$N</definedName>
    <definedName name="Z_7CAA6AD7_A925_4BEC_B765_2F8F0554FB2F_.wvu.Cols" localSheetId="1" hidden="1">подсчет!$H:$K</definedName>
    <definedName name="Z_7CAA6AD7_A925_4BEC_B765_2F8F0554FB2F_.wvu.FilterData" localSheetId="0" hidden="1">ВОР!$A$5:$V$5</definedName>
    <definedName name="Z_7CAA6AD7_A925_4BEC_B765_2F8F0554FB2F_.wvu.FilterData" localSheetId="1" hidden="1">подсчет!$A$5:$S$5</definedName>
    <definedName name="Z_7CAA6AD7_A925_4BEC_B765_2F8F0554FB2F_.wvu.PrintArea" localSheetId="0" hidden="1">ВОР!$B$1:$V$5</definedName>
    <definedName name="Z_7CAA6AD7_A925_4BEC_B765_2F8F0554FB2F_.wvu.PrintArea" localSheetId="1" hidden="1">подсчет!$B$1:$S$5</definedName>
    <definedName name="Z_8B1FE2B1_C442_4403_9974_E1A44BA76280_.wvu.FilterData" localSheetId="0" hidden="1">ВОР!$A$5:$V$5</definedName>
    <definedName name="Z_8B1FE2B1_C442_4403_9974_E1A44BA76280_.wvu.FilterData" localSheetId="1" hidden="1">подсчет!$A$5:$S$5</definedName>
    <definedName name="Z_8D76E680_DF7D_4B3B_837E_6D1E1D5CAA92_.wvu.Cols" localSheetId="0" hidden="1">ВОР!$K:$N</definedName>
    <definedName name="Z_8D76E680_DF7D_4B3B_837E_6D1E1D5CAA92_.wvu.Cols" localSheetId="1" hidden="1">подсчет!$H:$K</definedName>
    <definedName name="Z_8D76E680_DF7D_4B3B_837E_6D1E1D5CAA92_.wvu.FilterData" localSheetId="0" hidden="1">ВОР!$A$5:$V$5</definedName>
    <definedName name="Z_8D76E680_DF7D_4B3B_837E_6D1E1D5CAA92_.wvu.FilterData" localSheetId="1" hidden="1">подсчет!$A$5:$S$5</definedName>
    <definedName name="Z_8D76E680_DF7D_4B3B_837E_6D1E1D5CAA92_.wvu.PrintArea" localSheetId="0" hidden="1">ВОР!$B$1:$V$5</definedName>
    <definedName name="Z_8D76E680_DF7D_4B3B_837E_6D1E1D5CAA92_.wvu.PrintArea" localSheetId="1" hidden="1">подсчет!$B$1:$S$5</definedName>
    <definedName name="Z_98304766_501D_4267_A5B1_9C1EB54A5202_.wvu.FilterData" localSheetId="0" hidden="1">ВОР!$A$5:$V$5</definedName>
    <definedName name="Z_98304766_501D_4267_A5B1_9C1EB54A5202_.wvu.FilterData" localSheetId="1" hidden="1">подсчет!$A$5:$S$5</definedName>
    <definedName name="Z_C83FEC35_3E9E_4502_B8FD_719990FBC96A_.wvu.FilterData" localSheetId="0" hidden="1">ВОР!$A$5:$V$5</definedName>
    <definedName name="Z_C83FEC35_3E9E_4502_B8FD_719990FBC96A_.wvu.FilterData" localSheetId="1" hidden="1">подсчет!$A$5:$S$5</definedName>
    <definedName name="Z_D22506CD_4AB4_4D0C_915F_59EFB55D504B_.wvu.Cols" localSheetId="0" hidden="1">ВОР!$K:$N</definedName>
    <definedName name="Z_D22506CD_4AB4_4D0C_915F_59EFB55D504B_.wvu.Cols" localSheetId="1" hidden="1">подсчет!$H:$K</definedName>
    <definedName name="Z_D22506CD_4AB4_4D0C_915F_59EFB55D504B_.wvu.FilterData" localSheetId="0" hidden="1">ВОР!$A$5:$V$5</definedName>
    <definedName name="Z_D22506CD_4AB4_4D0C_915F_59EFB55D504B_.wvu.FilterData" localSheetId="1" hidden="1">подсчет!$A$5:$S$5</definedName>
    <definedName name="Z_D22506CD_4AB4_4D0C_915F_59EFB55D504B_.wvu.PrintArea" localSheetId="0" hidden="1">ВОР!$B$1:$V$5</definedName>
    <definedName name="Z_D22506CD_4AB4_4D0C_915F_59EFB55D504B_.wvu.PrintArea" localSheetId="1" hidden="1">подсчет!$B$1:$S$5</definedName>
    <definedName name="Z_D2E0B85E_B00F_417D_B6C8_899191AD8EBD_.wvu.FilterData" localSheetId="0" hidden="1">ВОР!$A$5:$V$5</definedName>
    <definedName name="Z_D2E0B85E_B00F_417D_B6C8_899191AD8EBD_.wvu.FilterData" localSheetId="1" hidden="1">подсчет!$A$5:$S$5</definedName>
    <definedName name="Z_D9CB5106_7D21_4E01_808C_05D8C495BAF1_.wvu.Cols" localSheetId="0" hidden="1">ВОР!$K:$N</definedName>
    <definedName name="Z_D9CB5106_7D21_4E01_808C_05D8C495BAF1_.wvu.Cols" localSheetId="1" hidden="1">подсчет!$H:$K</definedName>
    <definedName name="Z_D9CB5106_7D21_4E01_808C_05D8C495BAF1_.wvu.FilterData" localSheetId="0" hidden="1">ВОР!$A$5:$V$5</definedName>
    <definedName name="Z_D9CB5106_7D21_4E01_808C_05D8C495BAF1_.wvu.FilterData" localSheetId="1" hidden="1">подсчет!$A$5:$S$5</definedName>
    <definedName name="Z_D9CB5106_7D21_4E01_808C_05D8C495BAF1_.wvu.PrintArea" localSheetId="0" hidden="1">ВОР!$B$1:$V$5</definedName>
    <definedName name="Z_D9CB5106_7D21_4E01_808C_05D8C495BAF1_.wvu.PrintArea" localSheetId="1" hidden="1">подсчет!$B$1:$S$5</definedName>
    <definedName name="Допник">[1]Параметры!#REF!</definedName>
    <definedName name="евро">[1]Параметры!#REF!</definedName>
    <definedName name="_xlnm.Print_Titles" localSheetId="0">ВОР!$2:$5</definedName>
    <definedName name="_xlnm.Print_Titles" localSheetId="1">подсчет!$2:$5</definedName>
    <definedName name="Кирв">[1]Параметры!$B$4</definedName>
    <definedName name="кр">[1]Параметры!#REF!</definedName>
    <definedName name="_xlnm.Print_Area" localSheetId="0">ВОР!$B$1:$S$96</definedName>
    <definedName name="_xlnm.Print_Area" localSheetId="1">подсчет!$B$1:$S$69</definedName>
    <definedName name="Тип">[1]ФОТ!#REF!</definedName>
  </definedNames>
  <calcPr calcId="191029"/>
  <customWorkbookViews>
    <customWorkbookView name="Миляева Наталья Викторовна - Личное представление" guid="{D22506CD-4AB4-4D0C-915F-59EFB55D504B}" mergeInterval="0" personalView="1" maximized="1" xWindow="-8" yWindow="-8" windowWidth="1936" windowHeight="1056" activeSheetId="2"/>
    <customWorkbookView name="Урлапов Александр Анатольевич - Личное представление" guid="{D9CB5106-7D21-4E01-808C-05D8C495BAF1}" mergeInterval="0" personalView="1" maximized="1" xWindow="-8" yWindow="-8" windowWidth="1936" windowHeight="1056" activeSheetId="2"/>
    <customWorkbookView name="U2-3 - Личное представление" guid="{8D76E680-DF7D-4B3B-837E-6D1E1D5CAA92}" mergeInterval="0" personalView="1" maximized="1" xWindow="-8" yWindow="-8" windowWidth="1936" windowHeight="1056" activeSheetId="2"/>
    <customWorkbookView name="User - Личное представление" guid="{00F53009-ADC7-48A9-B404-FCC1348B333F}" mergeInterval="0" personalView="1" maximized="1" xWindow="2391" yWindow="-9" windowWidth="2418" windowHeight="1368" activeSheetId="2"/>
    <customWorkbookView name="ПТО - Личное представление" guid="{7CAA6AD7-A925-4BEC-B765-2F8F0554FB2F}" mergeInterval="0" personalView="1" maximized="1" xWindow="-8" yWindow="-8" windowWidth="1936" windowHeight="1056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2" i="5" l="1"/>
  <c r="H92" i="5"/>
  <c r="H91" i="5" s="1"/>
  <c r="H84" i="5"/>
  <c r="H87" i="5" s="1"/>
  <c r="H76" i="5"/>
  <c r="H75" i="5" s="1"/>
  <c r="H68" i="5"/>
  <c r="H71" i="5" s="1"/>
  <c r="H83" i="5"/>
  <c r="H86" i="5" s="1"/>
  <c r="H67" i="5"/>
  <c r="H66" i="5" s="1"/>
  <c r="H63" i="5"/>
  <c r="H49" i="5"/>
  <c r="H35" i="5"/>
  <c r="H20" i="5"/>
  <c r="H55" i="5"/>
  <c r="H53" i="5"/>
  <c r="H52" i="5"/>
  <c r="H41" i="5"/>
  <c r="H39" i="5"/>
  <c r="H38" i="5"/>
  <c r="H25" i="5"/>
  <c r="H27" i="5"/>
  <c r="H26" i="5" s="1"/>
  <c r="H23" i="5"/>
  <c r="H22" i="5" s="1"/>
  <c r="H12" i="5"/>
  <c r="H10" i="5"/>
  <c r="H9" i="5"/>
  <c r="H85" i="5" l="1"/>
  <c r="H88" i="5" s="1"/>
  <c r="H89" i="5" s="1"/>
  <c r="H94" i="5"/>
  <c r="H93" i="5" s="1"/>
  <c r="H95" i="5" s="1"/>
  <c r="H96" i="5" s="1"/>
  <c r="H78" i="5"/>
  <c r="H77" i="5" s="1"/>
  <c r="H79" i="5" s="1"/>
  <c r="H80" i="5" s="1"/>
  <c r="H70" i="5"/>
  <c r="H69" i="5" s="1"/>
  <c r="H72" i="5" s="1"/>
  <c r="H73" i="5" s="1"/>
  <c r="H82" i="5"/>
  <c r="H54" i="5"/>
  <c r="H58" i="5" s="1"/>
  <c r="H51" i="5"/>
  <c r="H40" i="5"/>
  <c r="H44" i="5" s="1"/>
  <c r="H37" i="5"/>
  <c r="H24" i="5"/>
  <c r="H30" i="5" s="1"/>
  <c r="H11" i="5"/>
  <c r="H15" i="5" s="1"/>
  <c r="X58" i="7"/>
  <c r="X59" i="7"/>
  <c r="X60" i="7"/>
  <c r="X61" i="7"/>
  <c r="X62" i="7"/>
  <c r="X63" i="7"/>
  <c r="X64" i="7"/>
  <c r="X65" i="7"/>
  <c r="X66" i="7"/>
  <c r="Y66" i="7" s="1"/>
  <c r="X67" i="7"/>
  <c r="Y67" i="7" s="1"/>
  <c r="X68" i="7"/>
  <c r="X69" i="7"/>
  <c r="X56" i="7"/>
  <c r="X42" i="7"/>
  <c r="X43" i="7"/>
  <c r="Y43" i="7" s="1"/>
  <c r="X44" i="7"/>
  <c r="X45" i="7"/>
  <c r="Y45" i="7" s="1"/>
  <c r="X46" i="7"/>
  <c r="X47" i="7"/>
  <c r="X48" i="7"/>
  <c r="X49" i="7"/>
  <c r="X50" i="7"/>
  <c r="X51" i="7"/>
  <c r="X52" i="7"/>
  <c r="X53" i="7"/>
  <c r="X54" i="7"/>
  <c r="X40" i="7"/>
  <c r="X22" i="7"/>
  <c r="X23" i="7"/>
  <c r="X24" i="7"/>
  <c r="X25" i="7"/>
  <c r="Y25" i="7" s="1"/>
  <c r="X26" i="7"/>
  <c r="X27" i="7"/>
  <c r="X28" i="7"/>
  <c r="X29" i="7"/>
  <c r="X30" i="7"/>
  <c r="X31" i="7"/>
  <c r="X32" i="7"/>
  <c r="X33" i="7"/>
  <c r="X34" i="7"/>
  <c r="X35" i="7"/>
  <c r="X36" i="7"/>
  <c r="X37" i="7"/>
  <c r="Y37" i="7" s="1"/>
  <c r="X38" i="7"/>
  <c r="X10" i="7"/>
  <c r="X11" i="7"/>
  <c r="X12" i="7"/>
  <c r="X13" i="7"/>
  <c r="X14" i="7"/>
  <c r="X15" i="7"/>
  <c r="X16" i="7"/>
  <c r="X17" i="7"/>
  <c r="X18" i="7"/>
  <c r="X19" i="7"/>
  <c r="X9" i="7"/>
  <c r="X8" i="7"/>
  <c r="X57" i="7"/>
  <c r="X41" i="7"/>
  <c r="X21" i="7"/>
  <c r="X7" i="7"/>
  <c r="E69" i="7"/>
  <c r="E68" i="7"/>
  <c r="E67" i="7"/>
  <c r="E66" i="7"/>
  <c r="E65" i="7"/>
  <c r="E64" i="7"/>
  <c r="E63" i="7"/>
  <c r="E62" i="7"/>
  <c r="E61" i="7"/>
  <c r="Y61" i="7" s="1"/>
  <c r="E60" i="7"/>
  <c r="E59" i="7"/>
  <c r="E58" i="7"/>
  <c r="E57" i="7"/>
  <c r="E56" i="7"/>
  <c r="E54" i="7"/>
  <c r="E53" i="7"/>
  <c r="E52" i="7"/>
  <c r="E51" i="7"/>
  <c r="E50" i="7"/>
  <c r="E49" i="7"/>
  <c r="E48" i="7"/>
  <c r="E47" i="7"/>
  <c r="E46" i="7"/>
  <c r="E45" i="7"/>
  <c r="E44" i="7"/>
  <c r="E42" i="7"/>
  <c r="Y42" i="7" s="1"/>
  <c r="E41" i="7"/>
  <c r="E40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Y21" i="7" s="1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H45" i="5" l="1"/>
  <c r="H57" i="5"/>
  <c r="H56" i="5" s="1"/>
  <c r="H59" i="5"/>
  <c r="H31" i="5"/>
  <c r="H60" i="5"/>
  <c r="H61" i="5" s="1"/>
  <c r="H46" i="5"/>
  <c r="H47" i="5" s="1"/>
  <c r="H43" i="5"/>
  <c r="H8" i="5"/>
  <c r="Y46" i="7"/>
  <c r="Y62" i="7"/>
  <c r="Y47" i="7"/>
  <c r="Y41" i="7"/>
  <c r="Y33" i="7"/>
  <c r="Y63" i="7"/>
  <c r="Y48" i="7"/>
  <c r="Y23" i="7"/>
  <c r="Y34" i="7"/>
  <c r="Y22" i="7"/>
  <c r="Y56" i="7"/>
  <c r="Y32" i="7"/>
  <c r="Y57" i="7"/>
  <c r="Y49" i="7"/>
  <c r="Y35" i="7"/>
  <c r="Y60" i="7"/>
  <c r="Y68" i="7"/>
  <c r="Y10" i="7"/>
  <c r="Y12" i="7"/>
  <c r="Y15" i="7"/>
  <c r="Y65" i="7"/>
  <c r="Y64" i="7"/>
  <c r="Y58" i="7"/>
  <c r="Y69" i="7"/>
  <c r="Y59" i="7"/>
  <c r="Y31" i="7"/>
  <c r="Y44" i="7"/>
  <c r="Y50" i="7"/>
  <c r="Y36" i="7"/>
  <c r="Y18" i="7"/>
  <c r="Y30" i="7"/>
  <c r="Y24" i="7"/>
  <c r="Y16" i="7"/>
  <c r="Y40" i="7"/>
  <c r="Y29" i="7"/>
  <c r="Y54" i="7"/>
  <c r="Y28" i="7"/>
  <c r="Y27" i="7"/>
  <c r="Y52" i="7"/>
  <c r="Y53" i="7"/>
  <c r="Y38" i="7"/>
  <c r="Y26" i="7"/>
  <c r="Y51" i="7"/>
  <c r="Y17" i="7"/>
  <c r="Y8" i="7"/>
  <c r="Y11" i="7"/>
  <c r="Y9" i="7"/>
  <c r="Y19" i="7"/>
  <c r="Y7" i="7"/>
  <c r="Y13" i="7"/>
  <c r="Y14" i="7"/>
  <c r="E39" i="7"/>
  <c r="E20" i="7"/>
  <c r="E55" i="7"/>
  <c r="E6" i="7"/>
  <c r="H14" i="5" l="1"/>
  <c r="H13" i="5" s="1"/>
  <c r="H16" i="5"/>
  <c r="H32" i="5"/>
  <c r="H33" i="5" s="1"/>
  <c r="H29" i="5"/>
  <c r="H28" i="5" s="1"/>
  <c r="H17" i="5"/>
  <c r="H18" i="5" s="1"/>
  <c r="Y55" i="7"/>
  <c r="Y39" i="7"/>
  <c r="Y20" i="7"/>
  <c r="Y6" i="7"/>
</calcChain>
</file>

<file path=xl/sharedStrings.xml><?xml version="1.0" encoding="utf-8"?>
<sst xmlns="http://schemas.openxmlformats.org/spreadsheetml/2006/main" count="882" uniqueCount="172">
  <si>
    <t>Количество</t>
  </si>
  <si>
    <t>Наименование объектов, видов работ и затрат</t>
  </si>
  <si>
    <t>Единица измерения</t>
  </si>
  <si>
    <t>Выполнено работ</t>
  </si>
  <si>
    <t>Итого с начала строительства, в том числе отчетный месяц</t>
  </si>
  <si>
    <t>Остаток по договору</t>
  </si>
  <si>
    <t>Кол.-во фактически выполненных работ с начала строительства.</t>
  </si>
  <si>
    <t xml:space="preserve">Стоимость, (без НДС), руб. </t>
  </si>
  <si>
    <t>СМР</t>
  </si>
  <si>
    <t>МТР</t>
  </si>
  <si>
    <t>№№</t>
  </si>
  <si>
    <t>Стоимость ед. (руб. без НДС)</t>
  </si>
  <si>
    <t xml:space="preserve">Стоимость работ (ВСЕГО) руб. без НДС </t>
  </si>
  <si>
    <t>Обоснование</t>
  </si>
  <si>
    <t>З1</t>
  </si>
  <si>
    <t>Стоимость фактически выполненных работ с начала строительства,                 (без ндс), руб.</t>
  </si>
  <si>
    <t>Номенклатурный код (для оборудования и материалов Заказчика)</t>
  </si>
  <si>
    <t>Период</t>
  </si>
  <si>
    <t>Вид/подвид  работ Управленческого учета</t>
  </si>
  <si>
    <t>Изыскательские работы</t>
  </si>
  <si>
    <t xml:space="preserve">Проектные работы </t>
  </si>
  <si>
    <t>Экспертиза проектной документации</t>
  </si>
  <si>
    <t>Испытание свай</t>
  </si>
  <si>
    <t>Демонтажные работы</t>
  </si>
  <si>
    <t>Вертикальная планировка</t>
  </si>
  <si>
    <t>Устройство ограждения СП</t>
  </si>
  <si>
    <t>Устройство временных зданий, сооружений и проездов</t>
  </si>
  <si>
    <t>Электроснабжение, освещение, интернет и видеонаблюдение СП</t>
  </si>
  <si>
    <t>Свайные основания</t>
  </si>
  <si>
    <t>фундаменты (ростверки, плиты)</t>
  </si>
  <si>
    <t>Термостабилизаторы</t>
  </si>
  <si>
    <t>Каркас</t>
  </si>
  <si>
    <t>Стены (наружные, несущие)</t>
  </si>
  <si>
    <t>Перекрытия</t>
  </si>
  <si>
    <t>Утепление перекрытий</t>
  </si>
  <si>
    <t>Огнезащита</t>
  </si>
  <si>
    <t>Кровля</t>
  </si>
  <si>
    <t>Окна</t>
  </si>
  <si>
    <t xml:space="preserve">Перегородки </t>
  </si>
  <si>
    <t>Фасад</t>
  </si>
  <si>
    <t>Двери наружные</t>
  </si>
  <si>
    <t>Стяжка</t>
  </si>
  <si>
    <t>Черновая</t>
  </si>
  <si>
    <t xml:space="preserve">Чистовая </t>
  </si>
  <si>
    <t>Двери внутренние</t>
  </si>
  <si>
    <t>Ограждения</t>
  </si>
  <si>
    <t>Газоснабжение</t>
  </si>
  <si>
    <t>Вентиляция</t>
  </si>
  <si>
    <t>Отопление</t>
  </si>
  <si>
    <t>Водоснабжение</t>
  </si>
  <si>
    <t>Электроснабжение</t>
  </si>
  <si>
    <t>Канализация</t>
  </si>
  <si>
    <t>Слаботочные сети</t>
  </si>
  <si>
    <t>Подъемные механизмы</t>
  </si>
  <si>
    <t>Теплоснабжение</t>
  </si>
  <si>
    <t>Освещение</t>
  </si>
  <si>
    <t>Конвертовка и отмостка</t>
  </si>
  <si>
    <t>Проезды и тротуары</t>
  </si>
  <si>
    <t>Детские спортивные площадки, МАФы, ограждения</t>
  </si>
  <si>
    <t>Озелениение</t>
  </si>
  <si>
    <t>Ограждение</t>
  </si>
  <si>
    <t>МГН</t>
  </si>
  <si>
    <t>Технологическое оборудование</t>
  </si>
  <si>
    <t xml:space="preserve">Стоимость,                   (без НДС), руб. </t>
  </si>
  <si>
    <t>Дог.</t>
  </si>
  <si>
    <t>Многоквартирный жилой дом, расположенный по адресу: ул. Восход, г. Салехард, ЯНАО</t>
  </si>
  <si>
    <t>Прочие</t>
  </si>
  <si>
    <t>количество * вес за 1 ед * перерасход 3%</t>
  </si>
  <si>
    <t>площадь по низу * высоту</t>
  </si>
  <si>
    <t>шт</t>
  </si>
  <si>
    <t>Плита перекрытия ПБ 63.15-12.5 железобетонная по ГОСТ 9561-2016</t>
  </si>
  <si>
    <t>Плита перекрытия ПБ 63.12-12.5 железобетонная по ГОСТ 9561-2016</t>
  </si>
  <si>
    <t>Плита перекрытия ПБ 63.10-12.5 железобетонная по ГОСТ 9561-2016</t>
  </si>
  <si>
    <t>Плита перекрытия ПБ 28.10-12.5 железобетонная по ГОСТ 9561-2016</t>
  </si>
  <si>
    <t>Плита перекрытия ПБ 19.15-8 железобетонная по ГОСТ 9561-2016</t>
  </si>
  <si>
    <t>Плита перекрытия ПБ 19.12-8 железобетонная по ГОСТ 9561-2016</t>
  </si>
  <si>
    <t>Плита перекрытия ПБ 19.10-8 железобетонная по ГОСТ 9561-2016</t>
  </si>
  <si>
    <t>Плита перекрытия ПБ 39.15-12.5 железобетонная по ГОСТ 9561-2016</t>
  </si>
  <si>
    <t>Плита перекрытия ПБ 28.15-12.5 железобетонная по ГОСТ 9561-2016</t>
  </si>
  <si>
    <t>Плита перекрытия ПБ 40.12-12.5 железобетонная по ГОСТ 9561-2016</t>
  </si>
  <si>
    <t>Плита перекрытия ПБ 40.15-12.5 железобетонная по ГОСТ 9561-2016</t>
  </si>
  <si>
    <t>Плита перекрытия ПБ 40.10-12.5 железобетонная по ГОСТ 9561-2016</t>
  </si>
  <si>
    <t>Плита перекрытия ПБ 2-21.15-8К7 железобетонная по ГОСТ 9561-2016</t>
  </si>
  <si>
    <t>Плита перекрытия ПБ 76.12-12.5 железобетонная по ГОСТ 9561-2016</t>
  </si>
  <si>
    <t>Плита перекрытия ПБ 76.15-12.5 железобетонная по ГОСТ 9561-2016</t>
  </si>
  <si>
    <t>Плита перекрытия ПБ 76.10-12.5 железобетонная по ГОСТ 9561-2016</t>
  </si>
  <si>
    <t>Плита перекрытия ПБ 53.15-12.5 железобетонная по ГОСТ 9561-2016</t>
  </si>
  <si>
    <t>Плита перекрытия ПБ 53.12-12.5 железобетонная по ГОСТ 9561-2016</t>
  </si>
  <si>
    <t>Плита перекрытия ПБ 53.10-12.5 железобетонная по ГОСТ 9561-2016</t>
  </si>
  <si>
    <t>м3</t>
  </si>
  <si>
    <t>Укладка плит перекрытия монолитных железобетонных. Секция 1. Этаж 1-4</t>
  </si>
  <si>
    <t>Укладка плит перекрытия монолитных железобетонных. Секция 2. Этаж 1-4</t>
  </si>
  <si>
    <t>Укладка плит перекрытия монолитных железобетонных. Секция 3. Этаж 1-4</t>
  </si>
  <si>
    <t>Укладка плит перекрытия монолитных железобетонных. Секция 4. Этаж 1-4</t>
  </si>
  <si>
    <t>1.1</t>
  </si>
  <si>
    <t>1.2</t>
  </si>
  <si>
    <t>Ⅰ</t>
  </si>
  <si>
    <t>1.3</t>
  </si>
  <si>
    <t>396/08/24-В-П-АР Лист 9, 10, 11, 12, 13, 14, 15, 16</t>
  </si>
  <si>
    <t>Секция 1. Окна</t>
  </si>
  <si>
    <t>Подоконная доска ПВХ, ламинированная декоративной ПВХ пленкой 1600 х 400 по ГОСТ 30673-2013</t>
  </si>
  <si>
    <t>Установка москитной сетки на одну из створок окна</t>
  </si>
  <si>
    <t>Установка противомоскитных сеток на одну из створок окна</t>
  </si>
  <si>
    <t>Размеры оконный блоков перед изготовлением уточнить по месту</t>
  </si>
  <si>
    <t xml:space="preserve">             </t>
  </si>
  <si>
    <t>Установка оконных блоков из ПВХ профилей: поворотных (откидных, поворотно-откидных) с площадью проема более 2 м2 двухстворчатых</t>
  </si>
  <si>
    <t>Установка оконных блоков из ПВХ профилей: поворотных (откидных, поворотно-откидных) с площадью проема до 2 м2 двухстворчатых</t>
  </si>
  <si>
    <t>1.4</t>
  </si>
  <si>
    <t>1.5</t>
  </si>
  <si>
    <t>Установка подоконных досок из ПВХ, шириной 400 мм</t>
  </si>
  <si>
    <t>Подоконная доска ПВХ, ламинированная декоративной ПВХ пленкой 1000 х 400 по ГОСТ 30673-2013</t>
  </si>
  <si>
    <t>м</t>
  </si>
  <si>
    <t>на зазоры и припуски 10%</t>
  </si>
  <si>
    <t>Секция 2. Окна</t>
  </si>
  <si>
    <t>2.1</t>
  </si>
  <si>
    <t>2.2</t>
  </si>
  <si>
    <t>2.3</t>
  </si>
  <si>
    <t>2.4</t>
  </si>
  <si>
    <t>Секция 3. Окна</t>
  </si>
  <si>
    <t>3.1</t>
  </si>
  <si>
    <t>3.2</t>
  </si>
  <si>
    <t>3.3</t>
  </si>
  <si>
    <t>3.4</t>
  </si>
  <si>
    <t>Секция 4. Окна</t>
  </si>
  <si>
    <t>4.1</t>
  </si>
  <si>
    <t>4.2</t>
  </si>
  <si>
    <t>4.3</t>
  </si>
  <si>
    <t>4.4</t>
  </si>
  <si>
    <t>2.5</t>
  </si>
  <si>
    <t>Монтаж оконных блоков: из алюминиевых многокамерных профилей с герметичными стеклопакетами</t>
  </si>
  <si>
    <t>ОК-3п ОПС 1530 х 1540 Противопожарная окно E60 профиль стальной. Заводской покраски. ГОСТ Р 59642-2021</t>
  </si>
  <si>
    <t>Заглушки торцевые двусторонние к подоконной доске из ПВХ, белый, мрамор, размеры 40х480 мм</t>
  </si>
  <si>
    <t>Установка слуховых окон ПК-сл. 1560х1700 из ПВХ профиля с одинарным остеклением.</t>
  </si>
  <si>
    <t>2.6</t>
  </si>
  <si>
    <t>3.5</t>
  </si>
  <si>
    <t>ОК-сл Окно слуховое 1560 х 1700 (остекление лоджий - профиль ПВХ с одинарным остеклением)</t>
  </si>
  <si>
    <t>4.5</t>
  </si>
  <si>
    <t>Размеры блоков перед изготовлением уточнить по месту</t>
  </si>
  <si>
    <t>5.1</t>
  </si>
  <si>
    <t>Ⅱ</t>
  </si>
  <si>
    <t>Противопожарные перегородки</t>
  </si>
  <si>
    <t>Секция 1. Противопожарные перегородки</t>
  </si>
  <si>
    <t>Перегородки</t>
  </si>
  <si>
    <t>Секция 2. Противопожарные перегородки</t>
  </si>
  <si>
    <t>Секция 3. Противопожарные перегородки</t>
  </si>
  <si>
    <t>Секция 4. Противопожарные перегородки</t>
  </si>
  <si>
    <t>6.1</t>
  </si>
  <si>
    <t>7.1</t>
  </si>
  <si>
    <t>8.1</t>
  </si>
  <si>
    <t>Монтаж перегородок противопожарных СвПП-1л, СвПП-1п</t>
  </si>
  <si>
    <t>СвПП-1л  СвПП 3000х2540 Противопожарная перегородка EIW 45 профиль стальной. Заводской покраски. ГОСТ Р 59043-2020 с левой дверью ДЛ1л (EIS 30)</t>
  </si>
  <si>
    <t>СвПП-1п  СвПП 3000х2540 Противопожарная перегородка EIW 45 профиль стальной. Заводской покраски. ГОСТ Р 59043-2020 с левой дверью ДЛ1п (EIS 30)</t>
  </si>
  <si>
    <t xml:space="preserve">ОК-1 ОП А1 1730 х 1540 из теплых пятикамерных ПВХ профилей с заполнением стеклопакетом. Стеклопакет двухкамерный с низкоэмиссионным покрытием,  с сопротивлением теплопередачи не менее  0,79 м2ºС/В, с ручками ограничителями, оконными вентиляционными клапанами и детскими замками, с фурнитурой по ГОСТ 30674-2023. Открытие фрагмуг в двух положениях (поворотно-откидное).  Ламинирование окна в соответствии с архитектурно-градостроительным решением по ГОСТ 30674-2023 </t>
  </si>
  <si>
    <t xml:space="preserve">ОК-3 ОП А1 1530 х 1540 из теплых пятикамерных ПВХ профилей с заполнением стеклопакетом. Стеклопакет двухкамерный с низкоэмиссионным покрытием,  с сопротивлением теплопередачи не менее  0,79 м2ºС/В, с ручками ограничителями, оконными вентиляционными клапанами и детскими замками, с фурнитурой по ГОСТ 30674-2023. Открытие фрагмуг в двух положениях (поворотно-откидное).  Ламинирование окна в соответствии с архитектурно-градостроительным решением по ГОСТ 30674-2023 </t>
  </si>
  <si>
    <t xml:space="preserve">ОК-2 ОП А1 1730 х 1140 из теплых пятикамерных ПВХ профилей с заполнением стеклопакетом. Стеклопакет двухкамерный с низкоэмиссионным покрытием,  с сопротивлением теплопередачи не менее  0,79 м2ºС/В, с ручками ограничителями, оконными вентиляционными клапанами и детскими замками, с фурнитурой по ГОСТ 30674-2023. Открытие фрагмуг в двух положениях (поворотно-откидное).  Ламинирование окна в соответствии с архитектурно-градостроительным решением по ГОСТ 30674-2023 </t>
  </si>
  <si>
    <t>5.2</t>
  </si>
  <si>
    <t>Установка противопожарных дверей двупольных остекленных ДЛ1л, ДЛ1п с доводчиками (входит в конструкцию противопожарных перегородок)</t>
  </si>
  <si>
    <t>ДЛ1п ДПСО 02 2100x1250 Л (EIS 30) дымогазонепроницаемое полотно с замкнутой коробкой, с выдвижным порогом. Полотно с доводчиком задержки закрывания (ГОСТ 31471), с устройствами открывания , имеют последовательную координацию закрывания полотен, "Антипаника", с уплотнением в притворах, с армированным стеклом с классом защиты не ниже СМ4 по ГОСТ 30826. С наличниками и доборными элементами, заводской покраски.</t>
  </si>
  <si>
    <t>ДЛ1л ДПСО 02 2100x1250 (EIS 30) дымогазонепроницаемое полотно с замкнутой коробкой, с выдвижным порогом. Полотно с доводчиком задержки закрывания (ГОСТ 31471), с устройствами открывания, имеют последовательную координацию закрывания полотен, "Антипаника", с уплотнением в притворах, с армированным стеклом с классом защиты не ниже СМ4 по ГОСТ 30826. С наличниками и доборными элементами, заводской покраски.</t>
  </si>
  <si>
    <t>6.2</t>
  </si>
  <si>
    <t>7.2</t>
  </si>
  <si>
    <t>8.2</t>
  </si>
  <si>
    <t>Монтаж перегородок противопожарных СвПП-1п</t>
  </si>
  <si>
    <t>Установка противопожарных дверей двупольных остекленных ДЛ1п с доводчиками (входит в конструкцию противопожарных перегородок)</t>
  </si>
  <si>
    <t>Монтаж перегородок противопожарных СвПП-1л</t>
  </si>
  <si>
    <t>Установка противопожарных дверей двупольных остекленных ДЛ1л с доводчиками (входит в конструкцию противопожарных перегородок)</t>
  </si>
  <si>
    <t>5.3</t>
  </si>
  <si>
    <t>Установка системы "Антипаника" для двупольных противопожарных дверных блоков</t>
  </si>
  <si>
    <t>Устройство экстренного открывания «Антипаника», накладное, с корпусом из алюминия и штангой стальной укорачиваемой до 300 мм, длиной 840 мм</t>
  </si>
  <si>
    <t>6.3</t>
  </si>
  <si>
    <t>7.3</t>
  </si>
  <si>
    <t>8.3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</si>
</sst>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43" formatCode="_-* #,##0.00_-;\-* #,##0.00_-;_-* &quot;-&quot;??_-;_-@_-"/>
    <numFmt numFmtId="164" formatCode="_-* #,##0.00\ _₽_-;\-* #,##0.00\ _₽_-;_-* &quot;-&quot;??\ _₽_-;_-@_-"/>
    <numFmt numFmtId="165" formatCode="_-* #,##0_р_._-;\-* #,##0_р_._-;_-* &quot;-&quot;_р_._-;_-@_-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_(&quot;$&quot;* #,##0_);_(&quot;$&quot;* \(#,##0\);_(&quot;$&quot;* &quot;-&quot;_);_(@_)"/>
    <numFmt numFmtId="169" formatCode="_(* #,##0.00_);_(* \(#,##0.00\);_(* &quot;-&quot;??_);_(@_)"/>
    <numFmt numFmtId="170" formatCode="0.00_)"/>
    <numFmt numFmtId="171" formatCode="0.000"/>
    <numFmt numFmtId="172" formatCode="#,##0.0"/>
    <numFmt numFmtId="173" formatCode="#,##0.000"/>
    <numFmt numFmtId="174" formatCode="_(* #,##0_);_(* \(#,##0\);_(* &quot;-&quot;??_);_(@_)"/>
    <numFmt numFmtId="175" formatCode="#,##0.00_ ;\-#,##0.00\ "/>
    <numFmt numFmtId="176" formatCode="_-* #,##0.00\ &quot;р.&quot;_-;\-* #,##0.00\ &quot;р.&quot;_-;_-* &quot;-&quot;??\ &quot;р.&quot;_-;_-@_-"/>
    <numFmt numFmtId="177" formatCode="_-* #,##0_р_-;\-* #,##0_р_-;_-* &quot;-&quot;_р_-;_-@_-"/>
    <numFmt numFmtId="178" formatCode="_-* #,##0.00_р_-;\-* #,##0.00_р_-;_-* &quot;-&quot;??_р_-;_-@_-"/>
    <numFmt numFmtId="179" formatCode="#,##0.00000"/>
    <numFmt numFmtId="180" formatCode="_-* #,##0\ _р_._-;\-* #,##0\ _р_._-;_-* &quot;-&quot;\ _р_._-;_-@_-"/>
    <numFmt numFmtId="181" formatCode="_-&quot;Ј&quot;* #,##0.00_-;\-&quot;Ј&quot;* #,##0.00_-;_-&quot;Ј&quot;* &quot;-&quot;??_-;_-@_-"/>
    <numFmt numFmtId="182" formatCode="&quot;Ј&quot;\ #,##0"/>
    <numFmt numFmtId="183" formatCode="\ #,##0.00&quot;р. &quot;;\-#,##0.00&quot;р. &quot;;&quot; -&quot;#&quot;р. &quot;;@\ "/>
    <numFmt numFmtId="184" formatCode="0.0000"/>
  </numFmts>
  <fonts count="58" x14ac:knownFonts="1">
    <font>
      <sz val="10"/>
      <name val="Arial"/>
    </font>
    <font>
      <sz val="10"/>
      <name val="Times New Roman Cy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  <charset val="204"/>
    </font>
    <font>
      <sz val="12"/>
      <name val="Arial"/>
      <family val="2"/>
      <charset val="204"/>
    </font>
    <font>
      <sz val="10"/>
      <name val="Arial"/>
      <family val="2"/>
    </font>
    <font>
      <sz val="10"/>
      <name val="Arial Cyr"/>
      <family val="2"/>
      <charset val="204"/>
    </font>
    <font>
      <sz val="8"/>
      <name val="Arial"/>
      <family val="2"/>
      <charset val="204"/>
    </font>
    <font>
      <sz val="10"/>
      <name val="Helv"/>
      <charset val="204"/>
    </font>
    <font>
      <sz val="10"/>
      <name val="Helv"/>
    </font>
    <font>
      <b/>
      <sz val="12"/>
      <name val="Times New Roman Cyr"/>
      <family val="1"/>
      <charset val="204"/>
    </font>
    <font>
      <sz val="11"/>
      <color indexed="8"/>
      <name val="Book Antiqua"/>
      <family val="2"/>
      <charset val="204"/>
    </font>
    <font>
      <sz val="11"/>
      <color indexed="8"/>
      <name val="Calibri"/>
      <family val="2"/>
    </font>
    <font>
      <sz val="10"/>
      <color indexed="8"/>
      <name val="Arial Cyr"/>
      <family val="2"/>
      <charset val="204"/>
    </font>
    <font>
      <sz val="11"/>
      <color indexed="8"/>
      <name val="Book Antiqua"/>
      <family val="2"/>
      <charset val="204"/>
    </font>
    <font>
      <sz val="8"/>
      <name val="Arial"/>
      <family val="2"/>
    </font>
    <font>
      <sz val="10"/>
      <name val="MS Sans Serif"/>
      <family val="2"/>
      <charset val="204"/>
    </font>
    <font>
      <b/>
      <sz val="10"/>
      <name val="Arial Cyr"/>
      <charset val="204"/>
    </font>
    <font>
      <sz val="10"/>
      <name val="Times New Roman Cyr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Book Antiqua"/>
      <family val="2"/>
      <charset val="204"/>
    </font>
    <font>
      <sz val="10"/>
      <color theme="1"/>
      <name val="Arial Cyr"/>
      <family val="2"/>
      <charset val="204"/>
    </font>
    <font>
      <sz val="11"/>
      <color theme="1"/>
      <name val="Times New Roman"/>
      <family val="2"/>
      <charset val="204"/>
    </font>
    <font>
      <sz val="11"/>
      <color theme="1"/>
      <name val="Bookman Old Style"/>
      <family val="2"/>
      <charset val="204"/>
    </font>
    <font>
      <b/>
      <sz val="11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00B0F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0"/>
      <name val="Arial"/>
    </font>
    <font>
      <b/>
      <sz val="10"/>
      <name val="MS Gothic"/>
      <family val="3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615">
    <xf numFmtId="0" fontId="0" fillId="0" borderId="0"/>
    <xf numFmtId="0" fontId="29" fillId="0" borderId="0"/>
    <xf numFmtId="0" fontId="30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30" fillId="0" borderId="0"/>
    <xf numFmtId="0" fontId="30" fillId="0" borderId="0"/>
    <xf numFmtId="0" fontId="29" fillId="0" borderId="0"/>
    <xf numFmtId="0" fontId="30" fillId="0" borderId="0"/>
    <xf numFmtId="0" fontId="30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30" fillId="0" borderId="0"/>
    <xf numFmtId="0" fontId="29" fillId="0" borderId="0"/>
    <xf numFmtId="0" fontId="29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30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30" fillId="0" borderId="0"/>
    <xf numFmtId="0" fontId="30" fillId="0" borderId="0"/>
    <xf numFmtId="0" fontId="30" fillId="0" borderId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180" fontId="25" fillId="0" borderId="0" applyFont="0" applyFill="0" applyBorder="0" applyAlignment="0" applyProtection="0"/>
    <xf numFmtId="43" fontId="2" fillId="0" borderId="0" applyFont="0" applyFill="0" applyBorder="0" applyAlignment="0" applyProtection="0"/>
    <xf numFmtId="168" fontId="25" fillId="0" borderId="0" applyFont="0" applyFill="0" applyBorder="0" applyAlignment="0" applyProtection="0"/>
    <xf numFmtId="181" fontId="2" fillId="0" borderId="0" applyFont="0" applyFill="0" applyBorder="0" applyAlignment="0" applyProtection="0"/>
    <xf numFmtId="0" fontId="7" fillId="0" borderId="0"/>
    <xf numFmtId="38" fontId="36" fillId="16" borderId="0" applyNumberFormat="0" applyBorder="0" applyAlignment="0" applyProtection="0"/>
    <xf numFmtId="10" fontId="36" fillId="17" borderId="1" applyNumberFormat="0" applyBorder="0" applyAlignment="0" applyProtection="0"/>
    <xf numFmtId="10" fontId="36" fillId="17" borderId="1" applyNumberFormat="0" applyBorder="0" applyAlignment="0" applyProtection="0"/>
    <xf numFmtId="10" fontId="36" fillId="17" borderId="1" applyNumberFormat="0" applyBorder="0" applyAlignment="0" applyProtection="0"/>
    <xf numFmtId="10" fontId="36" fillId="17" borderId="1" applyNumberFormat="0" applyBorder="0" applyAlignment="0" applyProtection="0"/>
    <xf numFmtId="10" fontId="36" fillId="17" borderId="1" applyNumberFormat="0" applyBorder="0" applyAlignment="0" applyProtection="0"/>
    <xf numFmtId="10" fontId="36" fillId="17" borderId="1" applyNumberFormat="0" applyBorder="0" applyAlignment="0" applyProtection="0"/>
    <xf numFmtId="10" fontId="36" fillId="17" borderId="1" applyNumberFormat="0" applyBorder="0" applyAlignment="0" applyProtection="0"/>
    <xf numFmtId="10" fontId="36" fillId="17" borderId="1" applyNumberFormat="0" applyBorder="0" applyAlignment="0" applyProtection="0"/>
    <xf numFmtId="182" fontId="6" fillId="0" borderId="0"/>
    <xf numFmtId="0" fontId="45" fillId="0" borderId="0"/>
    <xf numFmtId="0" fontId="37" fillId="0" borderId="0"/>
    <xf numFmtId="0" fontId="30" fillId="0" borderId="0"/>
    <xf numFmtId="10" fontId="2" fillId="0" borderId="0" applyFont="0" applyFill="0" applyBorder="0" applyAlignment="0" applyProtection="0"/>
    <xf numFmtId="49" fontId="38" fillId="0" borderId="2" applyFill="0" applyBorder="0" applyProtection="0">
      <alignment horizontal="left" wrapText="1"/>
    </xf>
    <xf numFmtId="0" fontId="3" fillId="0" borderId="1">
      <alignment horizontal="center"/>
    </xf>
    <xf numFmtId="0" fontId="3" fillId="0" borderId="1">
      <alignment horizontal="center"/>
    </xf>
    <xf numFmtId="0" fontId="6" fillId="0" borderId="0">
      <alignment vertical="top"/>
    </xf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3" fillId="0" borderId="1">
      <alignment horizontal="center"/>
    </xf>
    <xf numFmtId="0" fontId="3" fillId="0" borderId="1">
      <alignment horizontal="center"/>
    </xf>
    <xf numFmtId="0" fontId="3" fillId="0" borderId="0">
      <alignment vertical="top"/>
    </xf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166" fontId="6" fillId="0" borderId="0" applyFont="0" applyFill="0" applyBorder="0" applyAlignment="0" applyProtection="0"/>
    <xf numFmtId="171" fontId="34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83" fontId="39" fillId="0" borderId="0" applyFill="0" applyBorder="0" applyAlignment="0" applyProtection="0"/>
    <xf numFmtId="176" fontId="34" fillId="0" borderId="0" applyFont="0" applyFill="0" applyBorder="0" applyAlignment="0" applyProtection="0"/>
    <xf numFmtId="0" fontId="31" fillId="0" borderId="5" applyNumberFormat="0" applyFill="0" applyProtection="0">
      <alignment horizontal="center"/>
    </xf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4" fillId="0" borderId="8" applyNumberFormat="0" applyFill="0" applyAlignment="0" applyProtection="0"/>
    <xf numFmtId="0" fontId="14" fillId="0" borderId="8" applyNumberFormat="0" applyFill="0" applyAlignment="0" applyProtection="0"/>
    <xf numFmtId="0" fontId="14" fillId="0" borderId="8" applyNumberFormat="0" applyFill="0" applyAlignment="0" applyProtection="0"/>
    <xf numFmtId="0" fontId="14" fillId="0" borderId="8" applyNumberFormat="0" applyFill="0" applyAlignment="0" applyProtection="0"/>
    <xf numFmtId="0" fontId="14" fillId="0" borderId="8" applyNumberFormat="0" applyFill="0" applyAlignment="0" applyProtection="0"/>
    <xf numFmtId="0" fontId="14" fillId="0" borderId="8" applyNumberFormat="0" applyFill="0" applyAlignment="0" applyProtection="0"/>
    <xf numFmtId="0" fontId="14" fillId="0" borderId="8" applyNumberFormat="0" applyFill="0" applyAlignment="0" applyProtection="0"/>
    <xf numFmtId="0" fontId="14" fillId="0" borderId="8" applyNumberFormat="0" applyFill="0" applyAlignment="0" applyProtection="0"/>
    <xf numFmtId="0" fontId="14" fillId="0" borderId="8" applyNumberFormat="0" applyFill="0" applyAlignment="0" applyProtection="0"/>
    <xf numFmtId="0" fontId="14" fillId="0" borderId="8" applyNumberFormat="0" applyFill="0" applyAlignment="0" applyProtection="0"/>
    <xf numFmtId="0" fontId="14" fillId="0" borderId="8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6" fillId="0" borderId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3" fillId="0" borderId="0">
      <alignment horizontal="right" vertical="top" wrapText="1"/>
    </xf>
    <xf numFmtId="0" fontId="3" fillId="0" borderId="0"/>
    <xf numFmtId="0" fontId="6" fillId="0" borderId="0"/>
    <xf numFmtId="0" fontId="6" fillId="0" borderId="0"/>
    <xf numFmtId="0" fontId="3" fillId="0" borderId="0"/>
    <xf numFmtId="0" fontId="6" fillId="0" borderId="0"/>
    <xf numFmtId="0" fontId="6" fillId="0" borderId="0"/>
    <xf numFmtId="0" fontId="16" fillId="23" borderId="10" applyNumberFormat="0" applyAlignment="0" applyProtection="0"/>
    <xf numFmtId="0" fontId="16" fillId="23" borderId="10" applyNumberFormat="0" applyAlignment="0" applyProtection="0"/>
    <xf numFmtId="0" fontId="16" fillId="23" borderId="10" applyNumberFormat="0" applyAlignment="0" applyProtection="0"/>
    <xf numFmtId="0" fontId="16" fillId="23" borderId="10" applyNumberFormat="0" applyAlignment="0" applyProtection="0"/>
    <xf numFmtId="0" fontId="16" fillId="23" borderId="10" applyNumberFormat="0" applyAlignment="0" applyProtection="0"/>
    <xf numFmtId="0" fontId="16" fillId="23" borderId="10" applyNumberFormat="0" applyAlignment="0" applyProtection="0"/>
    <xf numFmtId="0" fontId="16" fillId="23" borderId="10" applyNumberFormat="0" applyAlignment="0" applyProtection="0"/>
    <xf numFmtId="0" fontId="16" fillId="23" borderId="10" applyNumberFormat="0" applyAlignment="0" applyProtection="0"/>
    <xf numFmtId="0" fontId="16" fillId="23" borderId="10" applyNumberFormat="0" applyAlignment="0" applyProtection="0"/>
    <xf numFmtId="0" fontId="16" fillId="23" borderId="10" applyNumberFormat="0" applyAlignment="0" applyProtection="0"/>
    <xf numFmtId="0" fontId="16" fillId="23" borderId="10" applyNumberFormat="0" applyAlignment="0" applyProtection="0"/>
    <xf numFmtId="0" fontId="3" fillId="0" borderId="1">
      <alignment horizontal="center" wrapText="1"/>
    </xf>
    <xf numFmtId="0" fontId="3" fillId="0" borderId="1">
      <alignment horizontal="center" wrapText="1"/>
    </xf>
    <xf numFmtId="0" fontId="6" fillId="0" borderId="0">
      <alignment vertical="top"/>
    </xf>
    <xf numFmtId="0" fontId="6" fillId="0" borderId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6" fillId="0" borderId="0"/>
    <xf numFmtId="0" fontId="44" fillId="0" borderId="0"/>
    <xf numFmtId="0" fontId="2" fillId="0" borderId="0"/>
    <xf numFmtId="0" fontId="44" fillId="0" borderId="0"/>
    <xf numFmtId="0" fontId="6" fillId="0" borderId="0"/>
    <xf numFmtId="0" fontId="6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2" fillId="0" borderId="0"/>
    <xf numFmtId="0" fontId="2" fillId="0" borderId="0"/>
    <xf numFmtId="0" fontId="44" fillId="0" borderId="0"/>
    <xf numFmtId="0" fontId="2" fillId="0" borderId="0"/>
    <xf numFmtId="0" fontId="2" fillId="0" borderId="0"/>
    <xf numFmtId="0" fontId="2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2" fillId="0" borderId="0"/>
    <xf numFmtId="0" fontId="45" fillId="0" borderId="0"/>
    <xf numFmtId="0" fontId="44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46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2" fillId="0" borderId="0"/>
    <xf numFmtId="0" fontId="7" fillId="0" borderId="0"/>
    <xf numFmtId="0" fontId="44" fillId="0" borderId="0"/>
    <xf numFmtId="0" fontId="6" fillId="0" borderId="0"/>
    <xf numFmtId="0" fontId="44" fillId="0" borderId="0"/>
    <xf numFmtId="0" fontId="7" fillId="0" borderId="0"/>
    <xf numFmtId="0" fontId="7" fillId="0" borderId="0"/>
    <xf numFmtId="0" fontId="7" fillId="0" borderId="0"/>
    <xf numFmtId="0" fontId="44" fillId="0" borderId="0"/>
    <xf numFmtId="0" fontId="44" fillId="0" borderId="0"/>
    <xf numFmtId="0" fontId="44" fillId="0" borderId="0"/>
    <xf numFmtId="0" fontId="47" fillId="0" borderId="0"/>
    <xf numFmtId="0" fontId="6" fillId="0" borderId="0"/>
    <xf numFmtId="0" fontId="44" fillId="0" borderId="0"/>
    <xf numFmtId="0" fontId="44" fillId="0" borderId="0"/>
    <xf numFmtId="0" fontId="27" fillId="0" borderId="0"/>
    <xf numFmtId="0" fontId="27" fillId="0" borderId="0"/>
    <xf numFmtId="0" fontId="6" fillId="0" borderId="0"/>
    <xf numFmtId="0" fontId="6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5" fillId="0" borderId="0"/>
    <xf numFmtId="0" fontId="44" fillId="0" borderId="0"/>
    <xf numFmtId="0" fontId="44" fillId="0" borderId="0"/>
    <xf numFmtId="0" fontId="6" fillId="0" borderId="0"/>
    <xf numFmtId="0" fontId="44" fillId="0" borderId="0"/>
    <xf numFmtId="0" fontId="44" fillId="0" borderId="0"/>
    <xf numFmtId="0" fontId="2" fillId="0" borderId="0"/>
    <xf numFmtId="0" fontId="4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44" fillId="0" borderId="0"/>
    <xf numFmtId="0" fontId="2" fillId="0" borderId="0"/>
    <xf numFmtId="0" fontId="44" fillId="0" borderId="0"/>
    <xf numFmtId="0" fontId="44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6" fillId="0" borderId="0"/>
    <xf numFmtId="0" fontId="44" fillId="0" borderId="0"/>
    <xf numFmtId="0" fontId="7" fillId="0" borderId="0"/>
    <xf numFmtId="0" fontId="44" fillId="0" borderId="0"/>
    <xf numFmtId="0" fontId="44" fillId="0" borderId="0"/>
    <xf numFmtId="0" fontId="6" fillId="0" borderId="0"/>
    <xf numFmtId="0" fontId="44" fillId="0" borderId="0"/>
    <xf numFmtId="0" fontId="44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44" fillId="0" borderId="0"/>
    <xf numFmtId="0" fontId="44" fillId="0" borderId="0"/>
    <xf numFmtId="0" fontId="6" fillId="0" borderId="0"/>
    <xf numFmtId="0" fontId="44" fillId="0" borderId="0"/>
    <xf numFmtId="0" fontId="2" fillId="0" borderId="0"/>
    <xf numFmtId="0" fontId="44" fillId="0" borderId="0"/>
    <xf numFmtId="0" fontId="45" fillId="0" borderId="0"/>
    <xf numFmtId="0" fontId="28" fillId="0" borderId="0"/>
    <xf numFmtId="0" fontId="6" fillId="0" borderId="0"/>
    <xf numFmtId="0" fontId="28" fillId="0" borderId="0"/>
    <xf numFmtId="0" fontId="2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7" fillId="0" borderId="0"/>
    <xf numFmtId="0" fontId="44" fillId="0" borderId="0"/>
    <xf numFmtId="0" fontId="3" fillId="0" borderId="0"/>
    <xf numFmtId="0" fontId="2" fillId="0" borderId="0"/>
    <xf numFmtId="0" fontId="44" fillId="0" borderId="0"/>
    <xf numFmtId="0" fontId="2" fillId="0" borderId="0"/>
    <xf numFmtId="0" fontId="44" fillId="0" borderId="0"/>
    <xf numFmtId="0" fontId="44" fillId="0" borderId="0"/>
    <xf numFmtId="0" fontId="2" fillId="0" borderId="0" applyNumberFormat="0" applyFont="0" applyFill="0" applyBorder="0" applyAlignment="0" applyProtection="0">
      <alignment vertical="top"/>
    </xf>
    <xf numFmtId="0" fontId="2" fillId="0" borderId="0" applyNumberFormat="0" applyFont="0" applyFill="0" applyBorder="0" applyAlignment="0" applyProtection="0">
      <alignment vertical="top"/>
    </xf>
    <xf numFmtId="0" fontId="2" fillId="0" borderId="0" applyNumberFormat="0" applyFont="0" applyFill="0" applyBorder="0" applyAlignment="0" applyProtection="0">
      <alignment vertical="top"/>
    </xf>
    <xf numFmtId="0" fontId="2" fillId="0" borderId="0" applyNumberFormat="0" applyFont="0" applyFill="0" applyBorder="0" applyAlignment="0" applyProtection="0">
      <alignment vertical="top"/>
    </xf>
    <xf numFmtId="0" fontId="46" fillId="0" borderId="0"/>
    <xf numFmtId="0" fontId="2" fillId="0" borderId="0"/>
    <xf numFmtId="0" fontId="2" fillId="0" borderId="0"/>
    <xf numFmtId="0" fontId="2" fillId="0" borderId="0" applyNumberFormat="0" applyFont="0" applyFill="0" applyBorder="0" applyAlignment="0" applyProtection="0">
      <alignment vertical="top"/>
    </xf>
    <xf numFmtId="0" fontId="44" fillId="0" borderId="0"/>
    <xf numFmtId="0" fontId="44" fillId="0" borderId="0"/>
    <xf numFmtId="0" fontId="2" fillId="0" borderId="0" applyNumberFormat="0" applyFont="0" applyFill="0" applyBorder="0" applyAlignment="0" applyProtection="0">
      <alignment vertical="top"/>
    </xf>
    <xf numFmtId="0" fontId="2" fillId="0" borderId="0"/>
    <xf numFmtId="0" fontId="6" fillId="0" borderId="0"/>
    <xf numFmtId="0" fontId="48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NumberFormat="0" applyFont="0" applyFill="0" applyBorder="0" applyAlignment="0" applyProtection="0">
      <alignment vertical="top"/>
    </xf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44" fillId="0" borderId="0"/>
    <xf numFmtId="0" fontId="2" fillId="0" borderId="0"/>
    <xf numFmtId="0" fontId="45" fillId="0" borderId="0"/>
    <xf numFmtId="0" fontId="6" fillId="0" borderId="0"/>
    <xf numFmtId="0" fontId="2" fillId="0" borderId="0"/>
    <xf numFmtId="0" fontId="6" fillId="0" borderId="0"/>
    <xf numFmtId="0" fontId="6" fillId="0" borderId="0"/>
    <xf numFmtId="0" fontId="44" fillId="0" borderId="0"/>
    <xf numFmtId="0" fontId="6" fillId="0" borderId="0"/>
    <xf numFmtId="0" fontId="7" fillId="0" borderId="0"/>
    <xf numFmtId="0" fontId="2" fillId="0" borderId="0"/>
    <xf numFmtId="0" fontId="4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44" fillId="0" borderId="0"/>
    <xf numFmtId="0" fontId="44" fillId="0" borderId="0"/>
    <xf numFmtId="0" fontId="2" fillId="0" borderId="0"/>
    <xf numFmtId="0" fontId="44" fillId="0" borderId="0"/>
    <xf numFmtId="0" fontId="6" fillId="0" borderId="0"/>
    <xf numFmtId="0" fontId="4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44" fillId="0" borderId="0"/>
    <xf numFmtId="0" fontId="4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2" fillId="0" borderId="0" applyNumberFormat="0" applyFont="0" applyFill="0" applyBorder="0" applyAlignment="0" applyProtection="0">
      <alignment vertical="top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6" fillId="0" borderId="0"/>
    <xf numFmtId="0" fontId="6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7" fillId="0" borderId="0"/>
    <xf numFmtId="0" fontId="44" fillId="0" borderId="0"/>
    <xf numFmtId="0" fontId="6" fillId="0" borderId="0"/>
    <xf numFmtId="0" fontId="2" fillId="0" borderId="0"/>
    <xf numFmtId="0" fontId="7" fillId="0" borderId="0"/>
    <xf numFmtId="0" fontId="4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4" fillId="0" borderId="0"/>
    <xf numFmtId="0" fontId="44" fillId="0" borderId="0"/>
    <xf numFmtId="0" fontId="44" fillId="0" borderId="0"/>
    <xf numFmtId="0" fontId="6" fillId="0" borderId="0"/>
    <xf numFmtId="0" fontId="45" fillId="0" borderId="0"/>
    <xf numFmtId="0" fontId="44" fillId="0" borderId="0"/>
    <xf numFmtId="0" fontId="44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5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6" fillId="0" borderId="0"/>
    <xf numFmtId="0" fontId="46" fillId="0" borderId="0"/>
    <xf numFmtId="0" fontId="44" fillId="0" borderId="0"/>
    <xf numFmtId="0" fontId="4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 wrapText="1"/>
    </xf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6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6" fillId="25" borderId="11" applyNumberFormat="0" applyFont="0" applyAlignment="0" applyProtection="0"/>
    <xf numFmtId="0" fontId="6" fillId="25" borderId="11" applyNumberFormat="0" applyFont="0" applyAlignment="0" applyProtection="0"/>
    <xf numFmtId="0" fontId="6" fillId="25" borderId="11" applyNumberFormat="0" applyFont="0" applyAlignment="0" applyProtection="0"/>
    <xf numFmtId="0" fontId="6" fillId="25" borderId="11" applyNumberFormat="0" applyFont="0" applyAlignment="0" applyProtection="0"/>
    <xf numFmtId="0" fontId="6" fillId="25" borderId="11" applyNumberFormat="0" applyFont="0" applyAlignment="0" applyProtection="0"/>
    <xf numFmtId="0" fontId="6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9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" fillId="0" borderId="1">
      <alignment horizontal="center"/>
    </xf>
    <xf numFmtId="0" fontId="3" fillId="0" borderId="1">
      <alignment horizontal="center"/>
    </xf>
    <xf numFmtId="0" fontId="6" fillId="0" borderId="0"/>
    <xf numFmtId="0" fontId="3" fillId="0" borderId="1">
      <alignment horizontal="center" wrapText="1"/>
    </xf>
    <xf numFmtId="0" fontId="3" fillId="0" borderId="1">
      <alignment horizontal="center" wrapText="1"/>
    </xf>
    <xf numFmtId="0" fontId="6" fillId="0" borderId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9" fillId="0" borderId="0"/>
    <xf numFmtId="0" fontId="30" fillId="0" borderId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" fillId="0" borderId="0">
      <alignment horizontal="center"/>
    </xf>
    <xf numFmtId="177" fontId="6" fillId="0" borderId="0" applyFont="0" applyFill="0" applyBorder="0" applyAlignment="0" applyProtection="0"/>
    <xf numFmtId="178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24" fillId="0" borderId="0" applyFont="0" applyFill="0" applyBorder="0" applyAlignment="0" applyProtection="0"/>
    <xf numFmtId="169" fontId="2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32" fillId="0" borderId="0" applyFont="0" applyFill="0" applyBorder="0" applyAlignment="0" applyProtection="0"/>
    <xf numFmtId="164" fontId="33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7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33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7" fillId="0" borderId="0" applyFont="0" applyFill="0" applyBorder="0" applyAlignment="0" applyProtection="0"/>
    <xf numFmtId="169" fontId="2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4" fillId="0" borderId="0" applyFont="0" applyFill="0" applyBorder="0" applyAlignment="0" applyProtection="0"/>
    <xf numFmtId="0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7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32" fillId="0" borderId="0" applyFont="0" applyFill="0" applyBorder="0" applyAlignment="0" applyProtection="0"/>
    <xf numFmtId="169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6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7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3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43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75" fontId="2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3" fillId="0" borderId="0">
      <alignment horizontal="left" vertical="top"/>
    </xf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6" fillId="0" borderId="1">
      <alignment vertical="top" wrapText="1"/>
    </xf>
    <xf numFmtId="0" fontId="6" fillId="0" borderId="1">
      <alignment vertical="top" wrapText="1"/>
    </xf>
    <xf numFmtId="0" fontId="3" fillId="0" borderId="0"/>
    <xf numFmtId="0" fontId="56" fillId="0" borderId="0"/>
    <xf numFmtId="43" fontId="48" fillId="0" borderId="0" applyFont="0" applyFill="0" applyBorder="0" applyAlignment="0" applyProtection="0"/>
  </cellStyleXfs>
  <cellXfs count="117">
    <xf numFmtId="0" fontId="0" fillId="0" borderId="0" xfId="0"/>
    <xf numFmtId="0" fontId="3" fillId="0" borderId="0" xfId="0" applyFont="1" applyAlignment="1">
      <alignment vertical="center"/>
    </xf>
    <xf numFmtId="1" fontId="41" fillId="0" borderId="15" xfId="1215" quotePrefix="1" applyNumberFormat="1" applyFont="1" applyFill="1" applyBorder="1" applyAlignment="1" applyProtection="1">
      <alignment horizontal="center" vertical="center"/>
      <protection locked="0"/>
    </xf>
    <xf numFmtId="1" fontId="41" fillId="0" borderId="16" xfId="1215" quotePrefix="1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/>
    <xf numFmtId="0" fontId="3" fillId="0" borderId="0" xfId="0" applyFont="1" applyFill="1" applyAlignment="1">
      <alignment vertical="center"/>
    </xf>
    <xf numFmtId="0" fontId="3" fillId="0" borderId="0" xfId="0" applyFont="1" applyFill="1"/>
    <xf numFmtId="0" fontId="42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41" fillId="0" borderId="0" xfId="0" applyFont="1" applyFill="1"/>
    <xf numFmtId="179" fontId="50" fillId="0" borderId="17" xfId="1215" applyNumberFormat="1" applyFont="1" applyFill="1" applyBorder="1" applyAlignment="1" applyProtection="1">
      <alignment horizontal="center" vertical="center" wrapText="1"/>
      <protection locked="0"/>
    </xf>
    <xf numFmtId="0" fontId="50" fillId="0" borderId="13" xfId="1215" applyNumberFormat="1" applyFont="1" applyFill="1" applyBorder="1" applyAlignment="1" applyProtection="1">
      <alignment horizontal="center" vertical="center" wrapText="1"/>
      <protection locked="0"/>
    </xf>
    <xf numFmtId="179" fontId="41" fillId="0" borderId="17" xfId="1215" applyNumberFormat="1" applyFont="1" applyFill="1" applyBorder="1" applyAlignment="1" applyProtection="1">
      <alignment horizontal="center" vertical="center" wrapText="1"/>
      <protection locked="0"/>
    </xf>
    <xf numFmtId="0" fontId="40" fillId="0" borderId="0" xfId="0" applyFont="1" applyFill="1" applyAlignment="1">
      <alignment vertical="center"/>
    </xf>
    <xf numFmtId="0" fontId="3" fillId="0" borderId="0" xfId="0" applyFont="1" applyFill="1" applyAlignment="1">
      <alignment horizontal="right"/>
    </xf>
    <xf numFmtId="0" fontId="3" fillId="0" borderId="0" xfId="0" applyFont="1" applyAlignment="1">
      <alignment horizontal="right" vertical="center"/>
    </xf>
    <xf numFmtId="0" fontId="41" fillId="0" borderId="18" xfId="1215" applyNumberFormat="1" applyFont="1" applyFill="1" applyBorder="1" applyAlignment="1" applyProtection="1">
      <alignment horizontal="center" vertical="center" wrapText="1"/>
      <protection locked="0"/>
    </xf>
    <xf numFmtId="4" fontId="4" fillId="0" borderId="13" xfId="0" applyNumberFormat="1" applyFont="1" applyFill="1" applyBorder="1" applyAlignment="1">
      <alignment horizontal="right" vertical="center" wrapText="1"/>
    </xf>
    <xf numFmtId="4" fontId="4" fillId="0" borderId="18" xfId="0" applyNumberFormat="1" applyFont="1" applyFill="1" applyBorder="1" applyAlignment="1">
      <alignment horizontal="right" vertical="center"/>
    </xf>
    <xf numFmtId="0" fontId="45" fillId="0" borderId="0" xfId="763" applyAlignment="1">
      <alignment horizontal="center" vertical="center" wrapText="1"/>
    </xf>
    <xf numFmtId="0" fontId="45" fillId="0" borderId="0" xfId="763" applyAlignment="1">
      <alignment wrapText="1"/>
    </xf>
    <xf numFmtId="0" fontId="45" fillId="0" borderId="0" xfId="763"/>
    <xf numFmtId="0" fontId="53" fillId="0" borderId="1" xfId="763" applyFont="1" applyBorder="1" applyAlignment="1">
      <alignment horizontal="right" wrapText="1"/>
    </xf>
    <xf numFmtId="1" fontId="4" fillId="27" borderId="1" xfId="1215" quotePrefix="1" applyNumberFormat="1" applyFont="1" applyFill="1" applyBorder="1" applyAlignment="1" applyProtection="1">
      <alignment horizontal="center" vertical="center" wrapText="1"/>
      <protection locked="0"/>
    </xf>
    <xf numFmtId="49" fontId="4" fillId="27" borderId="1" xfId="1215" quotePrefix="1" applyNumberFormat="1" applyFont="1" applyFill="1" applyBorder="1" applyAlignment="1" applyProtection="1">
      <alignment horizontal="left" vertical="center" wrapText="1"/>
      <protection locked="0"/>
    </xf>
    <xf numFmtId="4" fontId="54" fillId="27" borderId="1" xfId="0" applyNumberFormat="1" applyFont="1" applyFill="1" applyBorder="1" applyAlignment="1">
      <alignment horizontal="right" vertical="center" wrapText="1"/>
    </xf>
    <xf numFmtId="4" fontId="4" fillId="27" borderId="13" xfId="0" applyNumberFormat="1" applyFont="1" applyFill="1" applyBorder="1" applyAlignment="1">
      <alignment horizontal="right" vertical="center" wrapText="1"/>
    </xf>
    <xf numFmtId="4" fontId="4" fillId="27" borderId="17" xfId="0" applyNumberFormat="1" applyFont="1" applyFill="1" applyBorder="1" applyAlignment="1">
      <alignment horizontal="center" vertical="center" wrapText="1"/>
    </xf>
    <xf numFmtId="4" fontId="4" fillId="27" borderId="18" xfId="0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horizontal="left" vertical="center"/>
    </xf>
    <xf numFmtId="179" fontId="50" fillId="0" borderId="31" xfId="1215" applyNumberFormat="1" applyFont="1" applyFill="1" applyBorder="1" applyAlignment="1" applyProtection="1">
      <alignment horizontal="center" vertical="center" wrapText="1"/>
      <protection locked="0"/>
    </xf>
    <xf numFmtId="1" fontId="41" fillId="0" borderId="32" xfId="1215" quotePrefix="1" applyNumberFormat="1" applyFont="1" applyFill="1" applyBorder="1" applyAlignment="1" applyProtection="1">
      <alignment horizontal="center" vertical="center"/>
      <protection locked="0"/>
    </xf>
    <xf numFmtId="4" fontId="4" fillId="27" borderId="34" xfId="0" applyNumberFormat="1" applyFont="1" applyFill="1" applyBorder="1" applyAlignment="1">
      <alignment horizontal="center" vertical="center" wrapText="1"/>
    </xf>
    <xf numFmtId="49" fontId="3" fillId="27" borderId="1" xfId="1215" applyNumberFormat="1" applyFont="1" applyFill="1" applyBorder="1" applyAlignment="1" applyProtection="1">
      <alignment horizontal="center" vertical="center"/>
      <protection locked="0"/>
    </xf>
    <xf numFmtId="4" fontId="4" fillId="27" borderId="1" xfId="0" applyNumberFormat="1" applyFont="1" applyFill="1" applyBorder="1" applyAlignment="1">
      <alignment horizontal="right" vertical="center" wrapText="1"/>
    </xf>
    <xf numFmtId="1" fontId="41" fillId="0" borderId="1" xfId="1215" quotePrefix="1" applyNumberFormat="1" applyFont="1" applyFill="1" applyBorder="1" applyAlignment="1" applyProtection="1">
      <alignment horizontal="center" vertical="center"/>
      <protection locked="0"/>
    </xf>
    <xf numFmtId="1" fontId="54" fillId="27" borderId="1" xfId="1215" quotePrefix="1" applyNumberFormat="1" applyFont="1" applyFill="1" applyBorder="1" applyAlignment="1" applyProtection="1">
      <alignment horizontal="center" vertical="center" wrapText="1"/>
      <protection locked="0"/>
    </xf>
    <xf numFmtId="1" fontId="41" fillId="27" borderId="1" xfId="1215" quotePrefix="1" applyNumberFormat="1" applyFont="1" applyFill="1" applyBorder="1" applyAlignment="1" applyProtection="1">
      <alignment horizontal="center" vertical="center" wrapText="1"/>
      <protection locked="0"/>
    </xf>
    <xf numFmtId="4" fontId="4" fillId="27" borderId="1" xfId="0" applyNumberFormat="1" applyFont="1" applyFill="1" applyBorder="1" applyAlignment="1">
      <alignment horizontal="center" vertical="center" wrapText="1"/>
    </xf>
    <xf numFmtId="49" fontId="3" fillId="0" borderId="1" xfId="1215" applyNumberFormat="1" applyFont="1" applyFill="1" applyBorder="1" applyAlignment="1" applyProtection="1">
      <alignment horizontal="center" vertical="center"/>
      <protection locked="0"/>
    </xf>
    <xf numFmtId="1" fontId="3" fillId="0" borderId="1" xfId="1215" quotePrefix="1" applyNumberFormat="1" applyFont="1" applyFill="1" applyBorder="1" applyAlignment="1" applyProtection="1">
      <alignment horizontal="center" vertical="center" wrapText="1"/>
      <protection locked="0"/>
    </xf>
    <xf numFmtId="49" fontId="3" fillId="0" borderId="1" xfId="1215" quotePrefix="1" applyNumberFormat="1" applyFont="1" applyFill="1" applyBorder="1" applyAlignment="1" applyProtection="1">
      <alignment horizontal="right" vertical="center" wrapText="1"/>
      <protection locked="0"/>
    </xf>
    <xf numFmtId="1" fontId="40" fillId="0" borderId="1" xfId="1215" quotePrefix="1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0" applyNumberFormat="1" applyFont="1" applyFill="1" applyBorder="1" applyAlignment="1">
      <alignment horizontal="center" vertical="center" wrapText="1"/>
    </xf>
    <xf numFmtId="4" fontId="51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34" xfId="0" applyNumberFormat="1" applyFont="1" applyFill="1" applyBorder="1" applyAlignment="1">
      <alignment horizontal="center" vertical="center" wrapText="1"/>
    </xf>
    <xf numFmtId="173" fontId="3" fillId="0" borderId="23" xfId="0" applyNumberFormat="1" applyFont="1" applyFill="1" applyBorder="1" applyAlignment="1">
      <alignment horizontal="center" vertical="center" wrapText="1"/>
    </xf>
    <xf numFmtId="4" fontId="3" fillId="0" borderId="17" xfId="0" applyNumberFormat="1" applyFont="1" applyFill="1" applyBorder="1" applyAlignment="1">
      <alignment horizontal="center" vertical="center" wrapText="1"/>
    </xf>
    <xf numFmtId="4" fontId="3" fillId="0" borderId="18" xfId="0" applyNumberFormat="1" applyFont="1" applyFill="1" applyBorder="1" applyAlignment="1">
      <alignment horizontal="right" vertical="center"/>
    </xf>
    <xf numFmtId="0" fontId="40" fillId="28" borderId="0" xfId="0" applyFont="1" applyFill="1" applyAlignment="1">
      <alignment vertical="center"/>
    </xf>
    <xf numFmtId="1" fontId="4" fillId="28" borderId="1" xfId="0" quotePrefix="1" applyNumberFormat="1" applyFont="1" applyFill="1" applyBorder="1" applyAlignment="1" applyProtection="1">
      <alignment horizontal="center" vertical="center" wrapText="1"/>
      <protection locked="0"/>
    </xf>
    <xf numFmtId="1" fontId="41" fillId="28" borderId="1" xfId="1215" quotePrefix="1" applyNumberFormat="1" applyFont="1" applyFill="1" applyBorder="1" applyAlignment="1" applyProtection="1">
      <alignment horizontal="center" vertical="center" wrapText="1"/>
      <protection locked="0"/>
    </xf>
    <xf numFmtId="1" fontId="4" fillId="28" borderId="1" xfId="1215" quotePrefix="1" applyNumberFormat="1" applyFont="1" applyFill="1" applyBorder="1" applyAlignment="1" applyProtection="1">
      <alignment horizontal="left" vertical="center" wrapText="1"/>
      <protection locked="0"/>
    </xf>
    <xf numFmtId="1" fontId="4" fillId="28" borderId="1" xfId="1215" quotePrefix="1" applyNumberFormat="1" applyFont="1" applyFill="1" applyBorder="1" applyAlignment="1" applyProtection="1">
      <alignment horizontal="center" vertical="center" wrapText="1"/>
      <protection locked="0"/>
    </xf>
    <xf numFmtId="4" fontId="4" fillId="28" borderId="1" xfId="0" applyNumberFormat="1" applyFont="1" applyFill="1" applyBorder="1" applyAlignment="1">
      <alignment horizontal="center" vertical="center" wrapText="1"/>
    </xf>
    <xf numFmtId="4" fontId="4" fillId="28" borderId="1" xfId="0" applyNumberFormat="1" applyFont="1" applyFill="1" applyBorder="1" applyAlignment="1">
      <alignment horizontal="right" vertical="center" wrapText="1"/>
    </xf>
    <xf numFmtId="4" fontId="52" fillId="28" borderId="33" xfId="0" applyNumberFormat="1" applyFont="1" applyFill="1" applyBorder="1" applyAlignment="1">
      <alignment vertical="center"/>
    </xf>
    <xf numFmtId="0" fontId="4" fillId="28" borderId="2" xfId="0" applyFont="1" applyFill="1" applyBorder="1"/>
    <xf numFmtId="0" fontId="3" fillId="28" borderId="26" xfId="0" applyFont="1" applyFill="1" applyBorder="1"/>
    <xf numFmtId="0" fontId="4" fillId="28" borderId="28" xfId="0" applyFont="1" applyFill="1" applyBorder="1" applyAlignment="1">
      <alignment vertical="center"/>
    </xf>
    <xf numFmtId="0" fontId="52" fillId="28" borderId="26" xfId="0" applyFont="1" applyFill="1" applyBorder="1" applyAlignment="1">
      <alignment vertical="center"/>
    </xf>
    <xf numFmtId="0" fontId="3" fillId="28" borderId="28" xfId="0" applyFont="1" applyFill="1" applyBorder="1" applyAlignment="1">
      <alignment horizontal="right"/>
    </xf>
    <xf numFmtId="4" fontId="3" fillId="28" borderId="26" xfId="0" applyNumberFormat="1" applyFont="1" applyFill="1" applyBorder="1"/>
    <xf numFmtId="0" fontId="3" fillId="28" borderId="0" xfId="0" applyFont="1" applyFill="1"/>
    <xf numFmtId="1" fontId="4" fillId="28" borderId="1" xfId="1215" applyNumberFormat="1" applyFont="1" applyFill="1" applyBorder="1" applyAlignment="1" applyProtection="1">
      <alignment horizontal="center" vertical="center"/>
      <protection locked="0"/>
    </xf>
    <xf numFmtId="0" fontId="41" fillId="27" borderId="0" xfId="0" applyFont="1" applyFill="1" applyAlignment="1">
      <alignment vertical="center"/>
    </xf>
    <xf numFmtId="173" fontId="4" fillId="27" borderId="23" xfId="0" applyNumberFormat="1" applyFont="1" applyFill="1" applyBorder="1" applyAlignment="1">
      <alignment horizontal="center" vertical="center" wrapText="1"/>
    </xf>
    <xf numFmtId="0" fontId="4" fillId="27" borderId="0" xfId="0" applyFont="1" applyFill="1" applyAlignment="1">
      <alignment horizontal="left" vertical="center"/>
    </xf>
    <xf numFmtId="0" fontId="4" fillId="27" borderId="0" xfId="0" applyFont="1" applyFill="1"/>
    <xf numFmtId="0" fontId="40" fillId="29" borderId="0" xfId="0" applyFont="1" applyFill="1" applyAlignment="1">
      <alignment vertical="center"/>
    </xf>
    <xf numFmtId="1" fontId="4" fillId="29" borderId="1" xfId="1215" applyNumberFormat="1" applyFont="1" applyFill="1" applyBorder="1" applyAlignment="1" applyProtection="1">
      <alignment horizontal="center" vertical="center"/>
      <protection locked="0"/>
    </xf>
    <xf numFmtId="1" fontId="4" fillId="29" borderId="1" xfId="0" quotePrefix="1" applyNumberFormat="1" applyFont="1" applyFill="1" applyBorder="1" applyAlignment="1" applyProtection="1">
      <alignment horizontal="center" vertical="center" wrapText="1"/>
      <protection locked="0"/>
    </xf>
    <xf numFmtId="1" fontId="41" fillId="29" borderId="1" xfId="1215" quotePrefix="1" applyNumberFormat="1" applyFont="1" applyFill="1" applyBorder="1" applyAlignment="1" applyProtection="1">
      <alignment horizontal="center" vertical="center" wrapText="1"/>
      <protection locked="0"/>
    </xf>
    <xf numFmtId="1" fontId="4" fillId="29" borderId="1" xfId="1215" quotePrefix="1" applyNumberFormat="1" applyFont="1" applyFill="1" applyBorder="1" applyAlignment="1" applyProtection="1">
      <alignment horizontal="left" vertical="center" wrapText="1"/>
      <protection locked="0"/>
    </xf>
    <xf numFmtId="1" fontId="4" fillId="29" borderId="1" xfId="1215" quotePrefix="1" applyNumberFormat="1" applyFont="1" applyFill="1" applyBorder="1" applyAlignment="1" applyProtection="1">
      <alignment horizontal="center" vertical="center" wrapText="1"/>
      <protection locked="0"/>
    </xf>
    <xf numFmtId="4" fontId="4" fillId="29" borderId="1" xfId="0" applyNumberFormat="1" applyFont="1" applyFill="1" applyBorder="1" applyAlignment="1">
      <alignment horizontal="center" vertical="center" wrapText="1"/>
    </xf>
    <xf numFmtId="4" fontId="4" fillId="29" borderId="1" xfId="0" applyNumberFormat="1" applyFont="1" applyFill="1" applyBorder="1" applyAlignment="1">
      <alignment horizontal="right" vertical="center" wrapText="1"/>
    </xf>
    <xf numFmtId="4" fontId="52" fillId="29" borderId="33" xfId="0" applyNumberFormat="1" applyFont="1" applyFill="1" applyBorder="1" applyAlignment="1">
      <alignment vertical="center"/>
    </xf>
    <xf numFmtId="0" fontId="4" fillId="29" borderId="2" xfId="0" applyFont="1" applyFill="1" applyBorder="1"/>
    <xf numFmtId="0" fontId="3" fillId="29" borderId="26" xfId="0" applyFont="1" applyFill="1" applyBorder="1"/>
    <xf numFmtId="0" fontId="4" fillId="29" borderId="28" xfId="0" applyFont="1" applyFill="1" applyBorder="1" applyAlignment="1">
      <alignment vertical="center"/>
    </xf>
    <xf numFmtId="0" fontId="52" fillId="29" borderId="26" xfId="0" applyFont="1" applyFill="1" applyBorder="1" applyAlignment="1">
      <alignment vertical="center"/>
    </xf>
    <xf numFmtId="0" fontId="3" fillId="29" borderId="28" xfId="0" applyFont="1" applyFill="1" applyBorder="1" applyAlignment="1">
      <alignment horizontal="right"/>
    </xf>
    <xf numFmtId="4" fontId="3" fillId="29" borderId="26" xfId="0" applyNumberFormat="1" applyFont="1" applyFill="1" applyBorder="1"/>
    <xf numFmtId="0" fontId="3" fillId="29" borderId="0" xfId="0" applyFont="1" applyFill="1"/>
    <xf numFmtId="0" fontId="4" fillId="27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184" fontId="3" fillId="0" borderId="0" xfId="0" applyNumberFormat="1" applyFont="1" applyFill="1" applyAlignment="1">
      <alignment horizontal="center" vertical="center"/>
    </xf>
    <xf numFmtId="2" fontId="4" fillId="27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left" vertical="center"/>
    </xf>
    <xf numFmtId="49" fontId="3" fillId="0" borderId="1" xfId="0" quotePrefix="1" applyNumberFormat="1" applyFont="1" applyFill="1" applyBorder="1" applyAlignment="1" applyProtection="1">
      <alignment horizontal="center" vertical="center" wrapText="1"/>
      <protection locked="0"/>
    </xf>
    <xf numFmtId="4" fontId="3" fillId="0" borderId="0" xfId="0" applyNumberFormat="1" applyFont="1" applyFill="1" applyBorder="1" applyAlignment="1">
      <alignment horizontal="center" vertical="center" wrapText="1"/>
    </xf>
    <xf numFmtId="0" fontId="4" fillId="28" borderId="0" xfId="0" applyFont="1" applyFill="1" applyAlignment="1">
      <alignment horizontal="center" vertical="center"/>
    </xf>
    <xf numFmtId="1" fontId="57" fillId="28" borderId="1" xfId="1215" applyNumberFormat="1" applyFont="1" applyFill="1" applyBorder="1" applyAlignment="1" applyProtection="1">
      <alignment horizontal="center" vertical="center"/>
      <protection locked="0"/>
    </xf>
    <xf numFmtId="0" fontId="4" fillId="27" borderId="0" xfId="0" applyFont="1" applyFill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1" fillId="0" borderId="1" xfId="1215" applyFont="1" applyFill="1" applyBorder="1" applyAlignment="1" applyProtection="1">
      <alignment horizontal="center" vertical="center" wrapText="1"/>
      <protection locked="0"/>
    </xf>
    <xf numFmtId="2" fontId="55" fillId="0" borderId="1" xfId="1215" applyNumberFormat="1" applyFont="1" applyFill="1" applyBorder="1" applyAlignment="1" applyProtection="1">
      <alignment horizontal="center" vertical="center" wrapText="1"/>
      <protection locked="0"/>
    </xf>
    <xf numFmtId="4" fontId="41" fillId="0" borderId="1" xfId="0" applyNumberFormat="1" applyFont="1" applyFill="1" applyBorder="1" applyAlignment="1">
      <alignment horizontal="center" vertical="center" wrapText="1"/>
    </xf>
    <xf numFmtId="4" fontId="41" fillId="0" borderId="22" xfId="1215" applyNumberFormat="1" applyFont="1" applyFill="1" applyBorder="1" applyAlignment="1" applyProtection="1">
      <alignment horizontal="center" vertical="center" wrapText="1"/>
      <protection locked="0"/>
    </xf>
    <xf numFmtId="4" fontId="41" fillId="0" borderId="28" xfId="1215" applyNumberFormat="1" applyFont="1" applyFill="1" applyBorder="1" applyAlignment="1" applyProtection="1">
      <alignment horizontal="center" vertical="center" wrapText="1"/>
      <protection locked="0"/>
    </xf>
    <xf numFmtId="0" fontId="41" fillId="0" borderId="21" xfId="1215" applyNumberFormat="1" applyFont="1" applyFill="1" applyBorder="1" applyAlignment="1" applyProtection="1">
      <alignment horizontal="center" vertical="center" wrapText="1"/>
      <protection locked="0"/>
    </xf>
    <xf numFmtId="0" fontId="41" fillId="0" borderId="26" xfId="1215" applyNumberFormat="1" applyFont="1" applyFill="1" applyBorder="1" applyAlignment="1" applyProtection="1">
      <alignment horizontal="center" vertical="center" wrapText="1"/>
      <protection locked="0"/>
    </xf>
    <xf numFmtId="0" fontId="41" fillId="0" borderId="22" xfId="1215" applyNumberFormat="1" applyFont="1" applyFill="1" applyBorder="1" applyAlignment="1" applyProtection="1">
      <alignment horizontal="center" vertical="center" wrapText="1"/>
      <protection locked="0"/>
    </xf>
    <xf numFmtId="0" fontId="41" fillId="0" borderId="28" xfId="1215" applyNumberFormat="1" applyFont="1" applyFill="1" applyBorder="1" applyAlignment="1" applyProtection="1">
      <alignment horizontal="center" vertical="center" wrapText="1"/>
      <protection locked="0"/>
    </xf>
    <xf numFmtId="0" fontId="41" fillId="0" borderId="19" xfId="0" applyNumberFormat="1" applyFont="1" applyFill="1" applyBorder="1" applyAlignment="1">
      <alignment horizontal="center" vertical="center" wrapText="1"/>
    </xf>
    <xf numFmtId="0" fontId="41" fillId="0" borderId="27" xfId="0" applyNumberFormat="1" applyFont="1" applyFill="1" applyBorder="1" applyAlignment="1">
      <alignment horizontal="center" vertical="center" wrapText="1"/>
    </xf>
    <xf numFmtId="170" fontId="41" fillId="0" borderId="1" xfId="1215" applyNumberFormat="1" applyFont="1" applyFill="1" applyBorder="1" applyAlignment="1" applyProtection="1">
      <alignment horizontal="center" vertical="center" wrapText="1"/>
      <protection locked="0"/>
    </xf>
    <xf numFmtId="49" fontId="55" fillId="0" borderId="30" xfId="0" applyNumberFormat="1" applyFont="1" applyFill="1" applyBorder="1" applyAlignment="1">
      <alignment horizontal="center" vertical="center" wrapText="1"/>
    </xf>
    <xf numFmtId="49" fontId="55" fillId="0" borderId="20" xfId="0" applyNumberFormat="1" applyFont="1" applyFill="1" applyBorder="1" applyAlignment="1">
      <alignment horizontal="center" vertical="center" wrapText="1"/>
    </xf>
    <xf numFmtId="49" fontId="50" fillId="0" borderId="14" xfId="0" applyNumberFormat="1" applyFont="1" applyFill="1" applyBorder="1" applyAlignment="1">
      <alignment horizontal="center" vertical="center" wrapText="1"/>
    </xf>
    <xf numFmtId="49" fontId="50" fillId="0" borderId="20" xfId="0" applyNumberFormat="1" applyFont="1" applyFill="1" applyBorder="1" applyAlignment="1">
      <alignment horizontal="center" vertical="center" wrapText="1"/>
    </xf>
    <xf numFmtId="179" fontId="41" fillId="0" borderId="24" xfId="0" applyNumberFormat="1" applyFont="1" applyFill="1" applyBorder="1" applyAlignment="1">
      <alignment horizontal="center" vertical="center" wrapText="1"/>
    </xf>
    <xf numFmtId="179" fontId="41" fillId="0" borderId="29" xfId="0" applyNumberFormat="1" applyFont="1" applyFill="1" applyBorder="1" applyAlignment="1">
      <alignment horizontal="center" vertical="center" wrapText="1"/>
    </xf>
    <xf numFmtId="179" fontId="41" fillId="0" borderId="25" xfId="0" applyNumberFormat="1" applyFont="1" applyFill="1" applyBorder="1" applyAlignment="1">
      <alignment horizontal="center" vertical="center" wrapText="1"/>
    </xf>
    <xf numFmtId="0" fontId="45" fillId="26" borderId="1" xfId="763" applyFill="1" applyBorder="1" applyAlignment="1">
      <alignment horizontal="center" vertical="center" wrapText="1"/>
    </xf>
  </cellXfs>
  <cellStyles count="1615">
    <cellStyle name="_АСУ ТП ЦПС ЮБ расшифровка( Скорректирован с НА)1" xfId="1" xr:uid="{00000000-0005-0000-0000-000000000000}"/>
    <cellStyle name="_Выполнение ЦППН-2 декабрь(УКС)" xfId="2" xr:uid="{00000000-0005-0000-0000-000001000000}"/>
    <cellStyle name="_днс мат" xfId="3" xr:uid="{00000000-0005-0000-0000-000002000000}"/>
    <cellStyle name="_ДНС СЗ  НМ свод" xfId="4" xr:uid="{00000000-0005-0000-0000-000003000000}"/>
    <cellStyle name="_доп.согл дог136  5 ПОС после ПСО" xfId="5" xr:uid="{00000000-0005-0000-0000-000004000000}"/>
    <cellStyle name="_К206 РН-Автоматика" xfId="6" xr:uid="{00000000-0005-0000-0000-000005000000}"/>
    <cellStyle name="_КДФТ Лемпино материалы и оборудование" xfId="7" xr:uid="{00000000-0005-0000-0000-000006000000}"/>
    <cellStyle name="_Книга1" xfId="8" xr:uid="{00000000-0005-0000-0000-000007000000}"/>
    <cellStyle name="_КНС куста 205" xfId="9" xr:uid="{00000000-0005-0000-0000-000008000000}"/>
    <cellStyle name="_КНС куста 216 прилож" xfId="10" xr:uid="{00000000-0005-0000-0000-000009000000}"/>
    <cellStyle name="_Куст 142  6950-Р142  для работы с подрядчиком" xfId="11" xr:uid="{00000000-0005-0000-0000-00000A000000}"/>
    <cellStyle name="_Куст 143 6950 Д1 для работы с подрядчиком" xfId="12" xr:uid="{00000000-0005-0000-0000-00000B000000}"/>
    <cellStyle name="_Куст 289" xfId="13" xr:uid="{00000000-0005-0000-0000-00000C000000}"/>
    <cellStyle name="_Куст 291 6950-Р291" xfId="14" xr:uid="{00000000-0005-0000-0000-00000D000000}"/>
    <cellStyle name="_материалы КНС 216" xfId="15" xr:uid="{00000000-0005-0000-0000-00000E000000}"/>
    <cellStyle name="_Оборудование  КНС 143" xfId="16" xr:uid="{00000000-0005-0000-0000-00000F000000}"/>
    <cellStyle name="_ООО Плазма напорн.нефтепр уз19е уз5а ОКОНЧАТ" xfId="17" xr:uid="{00000000-0005-0000-0000-000010000000}"/>
    <cellStyle name="_От Маркеловой" xfId="18" xr:uid="{00000000-0005-0000-0000-000011000000}"/>
    <cellStyle name="_пнр" xfId="19" xr:uid="{00000000-0005-0000-0000-000012000000}"/>
    <cellStyle name="_ПНР городская баня" xfId="20" xr:uid="{00000000-0005-0000-0000-000013000000}"/>
    <cellStyle name="_ПНР кусты приобское 238,241,243,245,251 Нефтьмонтаж" xfId="21" xr:uid="{00000000-0005-0000-0000-000014000000}"/>
    <cellStyle name="_ПНР образец" xfId="22" xr:uid="{00000000-0005-0000-0000-000015000000}"/>
    <cellStyle name="_Прил 2, 3, 4, 5" xfId="23" xr:uid="{00000000-0005-0000-0000-000016000000}"/>
    <cellStyle name="_Приложения" xfId="24" xr:uid="{00000000-0005-0000-0000-000017000000}"/>
    <cellStyle name="_Приложения к договору 136РРЛ" xfId="25" xr:uid="{00000000-0005-0000-0000-000018000000}"/>
    <cellStyle name="_ПРИЛОЖЕНИЯ к договору кор" xfId="26" xr:uid="{00000000-0005-0000-0000-000019000000}"/>
    <cellStyle name="_Проверка Расчет дог.цены Куст скв. 205 БИС1(от подрядчика) согласовано" xfId="27" xr:uid="{00000000-0005-0000-0000-00001A000000}"/>
    <cellStyle name="_Разд вед" xfId="28" xr:uid="{00000000-0005-0000-0000-00001B000000}"/>
    <cellStyle name="_Расчет договорной цены Куст скважины 209 БИС3" xfId="29" xr:uid="{00000000-0005-0000-0000-00001C000000}"/>
    <cellStyle name="_РН 231105" xfId="30" xr:uid="{00000000-0005-0000-0000-00001D000000}"/>
    <cellStyle name="_РН-А" xfId="31" xr:uid="{00000000-0005-0000-0000-00001E000000}"/>
    <cellStyle name="_Свод КНС куст 216" xfId="32" xr:uid="{00000000-0005-0000-0000-00001F000000}"/>
    <cellStyle name="_Свод КНС ОМБИНКА доп сог" xfId="33" xr:uid="{00000000-0005-0000-0000-000020000000}"/>
    <cellStyle name="_свод ЦППН 3 ЮБ 1" xfId="34" xr:uid="{00000000-0005-0000-0000-000021000000}"/>
    <cellStyle name="_свод ЦПС Приразл РНА 2006-кор" xfId="35" xr:uid="{00000000-0005-0000-0000-000022000000}"/>
    <cellStyle name="_Смета ПНР изм." xfId="36" xr:uid="{00000000-0005-0000-0000-000023000000}"/>
    <cellStyle name="_смета пнр рн авт" xfId="37" xr:uid="{00000000-0005-0000-0000-000024000000}"/>
    <cellStyle name="_Сметы Асомкино от РН-Автом" xfId="38" xr:uid="{00000000-0005-0000-0000-000025000000}"/>
    <cellStyle name="_СМР ЗМБ 1 пункт слива нефти" xfId="39" xr:uid="{00000000-0005-0000-0000-000026000000}"/>
    <cellStyle name="_СМР_РПД_25.01.03" xfId="40" xr:uid="{00000000-0005-0000-0000-000027000000}"/>
    <cellStyle name="_Спецификация для ОЗНА 1" xfId="41" xr:uid="{00000000-0005-0000-0000-000028000000}"/>
    <cellStyle name="_Стоимость ПТК БКНС 1 СУ мр" xfId="42" xr:uid="{00000000-0005-0000-0000-000029000000}"/>
    <cellStyle name="_Стоимость ПТК БКНС4" xfId="43" xr:uid="{00000000-0005-0000-0000-00002A000000}"/>
    <cellStyle name="20% - Акцент1 10 2" xfId="44" xr:uid="{00000000-0005-0000-0000-00002B000000}"/>
    <cellStyle name="20% - Акцент1 11" xfId="45" xr:uid="{00000000-0005-0000-0000-00002C000000}"/>
    <cellStyle name="20% - Акцент1 2" xfId="46" xr:uid="{00000000-0005-0000-0000-00002D000000}"/>
    <cellStyle name="20% - Акцент1 2 2" xfId="47" xr:uid="{00000000-0005-0000-0000-00002E000000}"/>
    <cellStyle name="20% - Акцент1 3 2" xfId="48" xr:uid="{00000000-0005-0000-0000-00002F000000}"/>
    <cellStyle name="20% - Акцент1 4 2" xfId="49" xr:uid="{00000000-0005-0000-0000-000030000000}"/>
    <cellStyle name="20% - Акцент1 5 2" xfId="50" xr:uid="{00000000-0005-0000-0000-000031000000}"/>
    <cellStyle name="20% - Акцент1 6 2" xfId="51" xr:uid="{00000000-0005-0000-0000-000032000000}"/>
    <cellStyle name="20% - Акцент1 7 2" xfId="52" xr:uid="{00000000-0005-0000-0000-000033000000}"/>
    <cellStyle name="20% - Акцент1 8 2" xfId="53" xr:uid="{00000000-0005-0000-0000-000034000000}"/>
    <cellStyle name="20% - Акцент1 9 2" xfId="54" xr:uid="{00000000-0005-0000-0000-000035000000}"/>
    <cellStyle name="20% - Акцент2 10 2" xfId="55" xr:uid="{00000000-0005-0000-0000-000036000000}"/>
    <cellStyle name="20% - Акцент2 11" xfId="56" xr:uid="{00000000-0005-0000-0000-000037000000}"/>
    <cellStyle name="20% - Акцент2 2" xfId="57" xr:uid="{00000000-0005-0000-0000-000038000000}"/>
    <cellStyle name="20% - Акцент2 2 2" xfId="58" xr:uid="{00000000-0005-0000-0000-000039000000}"/>
    <cellStyle name="20% - Акцент2 3 2" xfId="59" xr:uid="{00000000-0005-0000-0000-00003A000000}"/>
    <cellStyle name="20% - Акцент2 4 2" xfId="60" xr:uid="{00000000-0005-0000-0000-00003B000000}"/>
    <cellStyle name="20% - Акцент2 5 2" xfId="61" xr:uid="{00000000-0005-0000-0000-00003C000000}"/>
    <cellStyle name="20% - Акцент2 6 2" xfId="62" xr:uid="{00000000-0005-0000-0000-00003D000000}"/>
    <cellStyle name="20% - Акцент2 7 2" xfId="63" xr:uid="{00000000-0005-0000-0000-00003E000000}"/>
    <cellStyle name="20% - Акцент2 8 2" xfId="64" xr:uid="{00000000-0005-0000-0000-00003F000000}"/>
    <cellStyle name="20% - Акцент2 9 2" xfId="65" xr:uid="{00000000-0005-0000-0000-000040000000}"/>
    <cellStyle name="20% - Акцент3 10 2" xfId="66" xr:uid="{00000000-0005-0000-0000-000041000000}"/>
    <cellStyle name="20% - Акцент3 11" xfId="67" xr:uid="{00000000-0005-0000-0000-000042000000}"/>
    <cellStyle name="20% - Акцент3 2" xfId="68" xr:uid="{00000000-0005-0000-0000-000043000000}"/>
    <cellStyle name="20% - Акцент3 2 2" xfId="69" xr:uid="{00000000-0005-0000-0000-000044000000}"/>
    <cellStyle name="20% - Акцент3 3 2" xfId="70" xr:uid="{00000000-0005-0000-0000-000045000000}"/>
    <cellStyle name="20% - Акцент3 4 2" xfId="71" xr:uid="{00000000-0005-0000-0000-000046000000}"/>
    <cellStyle name="20% - Акцент3 5 2" xfId="72" xr:uid="{00000000-0005-0000-0000-000047000000}"/>
    <cellStyle name="20% - Акцент3 6 2" xfId="73" xr:uid="{00000000-0005-0000-0000-000048000000}"/>
    <cellStyle name="20% - Акцент3 7 2" xfId="74" xr:uid="{00000000-0005-0000-0000-000049000000}"/>
    <cellStyle name="20% - Акцент3 8 2" xfId="75" xr:uid="{00000000-0005-0000-0000-00004A000000}"/>
    <cellStyle name="20% - Акцент3 9 2" xfId="76" xr:uid="{00000000-0005-0000-0000-00004B000000}"/>
    <cellStyle name="20% - Акцент4 10 2" xfId="77" xr:uid="{00000000-0005-0000-0000-00004C000000}"/>
    <cellStyle name="20% - Акцент4 11" xfId="78" xr:uid="{00000000-0005-0000-0000-00004D000000}"/>
    <cellStyle name="20% - Акцент4 2" xfId="79" xr:uid="{00000000-0005-0000-0000-00004E000000}"/>
    <cellStyle name="20% - Акцент4 2 2" xfId="80" xr:uid="{00000000-0005-0000-0000-00004F000000}"/>
    <cellStyle name="20% - Акцент4 3 2" xfId="81" xr:uid="{00000000-0005-0000-0000-000050000000}"/>
    <cellStyle name="20% - Акцент4 4 2" xfId="82" xr:uid="{00000000-0005-0000-0000-000051000000}"/>
    <cellStyle name="20% - Акцент4 5 2" xfId="83" xr:uid="{00000000-0005-0000-0000-000052000000}"/>
    <cellStyle name="20% - Акцент4 6 2" xfId="84" xr:uid="{00000000-0005-0000-0000-000053000000}"/>
    <cellStyle name="20% - Акцент4 7 2" xfId="85" xr:uid="{00000000-0005-0000-0000-000054000000}"/>
    <cellStyle name="20% - Акцент4 8 2" xfId="86" xr:uid="{00000000-0005-0000-0000-000055000000}"/>
    <cellStyle name="20% - Акцент4 9 2" xfId="87" xr:uid="{00000000-0005-0000-0000-000056000000}"/>
    <cellStyle name="20% - Акцент5 10 2" xfId="88" xr:uid="{00000000-0005-0000-0000-000057000000}"/>
    <cellStyle name="20% - Акцент5 11" xfId="89" xr:uid="{00000000-0005-0000-0000-000058000000}"/>
    <cellStyle name="20% - Акцент5 2" xfId="90" xr:uid="{00000000-0005-0000-0000-000059000000}"/>
    <cellStyle name="20% - Акцент5 2 2" xfId="91" xr:uid="{00000000-0005-0000-0000-00005A000000}"/>
    <cellStyle name="20% - Акцент5 3 2" xfId="92" xr:uid="{00000000-0005-0000-0000-00005B000000}"/>
    <cellStyle name="20% - Акцент5 4 2" xfId="93" xr:uid="{00000000-0005-0000-0000-00005C000000}"/>
    <cellStyle name="20% - Акцент5 5 2" xfId="94" xr:uid="{00000000-0005-0000-0000-00005D000000}"/>
    <cellStyle name="20% - Акцент5 6 2" xfId="95" xr:uid="{00000000-0005-0000-0000-00005E000000}"/>
    <cellStyle name="20% - Акцент5 7 2" xfId="96" xr:uid="{00000000-0005-0000-0000-00005F000000}"/>
    <cellStyle name="20% - Акцент5 8 2" xfId="97" xr:uid="{00000000-0005-0000-0000-000060000000}"/>
    <cellStyle name="20% - Акцент5 9 2" xfId="98" xr:uid="{00000000-0005-0000-0000-000061000000}"/>
    <cellStyle name="20% - Акцент6 10 2" xfId="99" xr:uid="{00000000-0005-0000-0000-000062000000}"/>
    <cellStyle name="20% - Акцент6 11" xfId="100" xr:uid="{00000000-0005-0000-0000-000063000000}"/>
    <cellStyle name="20% - Акцент6 2" xfId="101" xr:uid="{00000000-0005-0000-0000-000064000000}"/>
    <cellStyle name="20% - Акцент6 2 2" xfId="102" xr:uid="{00000000-0005-0000-0000-000065000000}"/>
    <cellStyle name="20% - Акцент6 3 2" xfId="103" xr:uid="{00000000-0005-0000-0000-000066000000}"/>
    <cellStyle name="20% - Акцент6 4 2" xfId="104" xr:uid="{00000000-0005-0000-0000-000067000000}"/>
    <cellStyle name="20% - Акцент6 5 2" xfId="105" xr:uid="{00000000-0005-0000-0000-000068000000}"/>
    <cellStyle name="20% - Акцент6 6 2" xfId="106" xr:uid="{00000000-0005-0000-0000-000069000000}"/>
    <cellStyle name="20% - Акцент6 7 2" xfId="107" xr:uid="{00000000-0005-0000-0000-00006A000000}"/>
    <cellStyle name="20% - Акцент6 8 2" xfId="108" xr:uid="{00000000-0005-0000-0000-00006B000000}"/>
    <cellStyle name="20% - Акцент6 9 2" xfId="109" xr:uid="{00000000-0005-0000-0000-00006C000000}"/>
    <cellStyle name="40% - Акцент1 10 2" xfId="110" xr:uid="{00000000-0005-0000-0000-00006D000000}"/>
    <cellStyle name="40% - Акцент1 11" xfId="111" xr:uid="{00000000-0005-0000-0000-00006E000000}"/>
    <cellStyle name="40% - Акцент1 2" xfId="112" xr:uid="{00000000-0005-0000-0000-00006F000000}"/>
    <cellStyle name="40% - Акцент1 2 2" xfId="113" xr:uid="{00000000-0005-0000-0000-000070000000}"/>
    <cellStyle name="40% - Акцент1 3 2" xfId="114" xr:uid="{00000000-0005-0000-0000-000071000000}"/>
    <cellStyle name="40% - Акцент1 4 2" xfId="115" xr:uid="{00000000-0005-0000-0000-000072000000}"/>
    <cellStyle name="40% - Акцент1 5 2" xfId="116" xr:uid="{00000000-0005-0000-0000-000073000000}"/>
    <cellStyle name="40% - Акцент1 6 2" xfId="117" xr:uid="{00000000-0005-0000-0000-000074000000}"/>
    <cellStyle name="40% - Акцент1 7 2" xfId="118" xr:uid="{00000000-0005-0000-0000-000075000000}"/>
    <cellStyle name="40% - Акцент1 8 2" xfId="119" xr:uid="{00000000-0005-0000-0000-000076000000}"/>
    <cellStyle name="40% - Акцент1 9 2" xfId="120" xr:uid="{00000000-0005-0000-0000-000077000000}"/>
    <cellStyle name="40% - Акцент2 10 2" xfId="121" xr:uid="{00000000-0005-0000-0000-000078000000}"/>
    <cellStyle name="40% - Акцент2 11" xfId="122" xr:uid="{00000000-0005-0000-0000-000079000000}"/>
    <cellStyle name="40% - Акцент2 2" xfId="123" xr:uid="{00000000-0005-0000-0000-00007A000000}"/>
    <cellStyle name="40% - Акцент2 2 2" xfId="124" xr:uid="{00000000-0005-0000-0000-00007B000000}"/>
    <cellStyle name="40% - Акцент2 3 2" xfId="125" xr:uid="{00000000-0005-0000-0000-00007C000000}"/>
    <cellStyle name="40% - Акцент2 4 2" xfId="126" xr:uid="{00000000-0005-0000-0000-00007D000000}"/>
    <cellStyle name="40% - Акцент2 5 2" xfId="127" xr:uid="{00000000-0005-0000-0000-00007E000000}"/>
    <cellStyle name="40% - Акцент2 6 2" xfId="128" xr:uid="{00000000-0005-0000-0000-00007F000000}"/>
    <cellStyle name="40% - Акцент2 7 2" xfId="129" xr:uid="{00000000-0005-0000-0000-000080000000}"/>
    <cellStyle name="40% - Акцент2 8 2" xfId="130" xr:uid="{00000000-0005-0000-0000-000081000000}"/>
    <cellStyle name="40% - Акцент2 9 2" xfId="131" xr:uid="{00000000-0005-0000-0000-000082000000}"/>
    <cellStyle name="40% - Акцент3 10 2" xfId="132" xr:uid="{00000000-0005-0000-0000-000083000000}"/>
    <cellStyle name="40% - Акцент3 11" xfId="133" xr:uid="{00000000-0005-0000-0000-000084000000}"/>
    <cellStyle name="40% - Акцент3 2" xfId="134" xr:uid="{00000000-0005-0000-0000-000085000000}"/>
    <cellStyle name="40% - Акцент3 2 2" xfId="135" xr:uid="{00000000-0005-0000-0000-000086000000}"/>
    <cellStyle name="40% - Акцент3 3 2" xfId="136" xr:uid="{00000000-0005-0000-0000-000087000000}"/>
    <cellStyle name="40% - Акцент3 4 2" xfId="137" xr:uid="{00000000-0005-0000-0000-000088000000}"/>
    <cellStyle name="40% - Акцент3 5 2" xfId="138" xr:uid="{00000000-0005-0000-0000-000089000000}"/>
    <cellStyle name="40% - Акцент3 6 2" xfId="139" xr:uid="{00000000-0005-0000-0000-00008A000000}"/>
    <cellStyle name="40% - Акцент3 7 2" xfId="140" xr:uid="{00000000-0005-0000-0000-00008B000000}"/>
    <cellStyle name="40% - Акцент3 8 2" xfId="141" xr:uid="{00000000-0005-0000-0000-00008C000000}"/>
    <cellStyle name="40% - Акцент3 9 2" xfId="142" xr:uid="{00000000-0005-0000-0000-00008D000000}"/>
    <cellStyle name="40% - Акцент4 10 2" xfId="143" xr:uid="{00000000-0005-0000-0000-00008E000000}"/>
    <cellStyle name="40% - Акцент4 11" xfId="144" xr:uid="{00000000-0005-0000-0000-00008F000000}"/>
    <cellStyle name="40% - Акцент4 2" xfId="145" xr:uid="{00000000-0005-0000-0000-000090000000}"/>
    <cellStyle name="40% - Акцент4 2 2" xfId="146" xr:uid="{00000000-0005-0000-0000-000091000000}"/>
    <cellStyle name="40% - Акцент4 3 2" xfId="147" xr:uid="{00000000-0005-0000-0000-000092000000}"/>
    <cellStyle name="40% - Акцент4 4 2" xfId="148" xr:uid="{00000000-0005-0000-0000-000093000000}"/>
    <cellStyle name="40% - Акцент4 5 2" xfId="149" xr:uid="{00000000-0005-0000-0000-000094000000}"/>
    <cellStyle name="40% - Акцент4 6 2" xfId="150" xr:uid="{00000000-0005-0000-0000-000095000000}"/>
    <cellStyle name="40% - Акцент4 7 2" xfId="151" xr:uid="{00000000-0005-0000-0000-000096000000}"/>
    <cellStyle name="40% - Акцент4 8 2" xfId="152" xr:uid="{00000000-0005-0000-0000-000097000000}"/>
    <cellStyle name="40% - Акцент4 9 2" xfId="153" xr:uid="{00000000-0005-0000-0000-000098000000}"/>
    <cellStyle name="40% - Акцент5 10 2" xfId="154" xr:uid="{00000000-0005-0000-0000-000099000000}"/>
    <cellStyle name="40% - Акцент5 11" xfId="155" xr:uid="{00000000-0005-0000-0000-00009A000000}"/>
    <cellStyle name="40% - Акцент5 2" xfId="156" xr:uid="{00000000-0005-0000-0000-00009B000000}"/>
    <cellStyle name="40% - Акцент5 2 2" xfId="157" xr:uid="{00000000-0005-0000-0000-00009C000000}"/>
    <cellStyle name="40% - Акцент5 3 2" xfId="158" xr:uid="{00000000-0005-0000-0000-00009D000000}"/>
    <cellStyle name="40% - Акцент5 4 2" xfId="159" xr:uid="{00000000-0005-0000-0000-00009E000000}"/>
    <cellStyle name="40% - Акцент5 5 2" xfId="160" xr:uid="{00000000-0005-0000-0000-00009F000000}"/>
    <cellStyle name="40% - Акцент5 6 2" xfId="161" xr:uid="{00000000-0005-0000-0000-0000A0000000}"/>
    <cellStyle name="40% - Акцент5 7 2" xfId="162" xr:uid="{00000000-0005-0000-0000-0000A1000000}"/>
    <cellStyle name="40% - Акцент5 8 2" xfId="163" xr:uid="{00000000-0005-0000-0000-0000A2000000}"/>
    <cellStyle name="40% - Акцент5 9 2" xfId="164" xr:uid="{00000000-0005-0000-0000-0000A3000000}"/>
    <cellStyle name="40% - Акцент6 10 2" xfId="165" xr:uid="{00000000-0005-0000-0000-0000A4000000}"/>
    <cellStyle name="40% - Акцент6 11" xfId="166" xr:uid="{00000000-0005-0000-0000-0000A5000000}"/>
    <cellStyle name="40% - Акцент6 2" xfId="167" xr:uid="{00000000-0005-0000-0000-0000A6000000}"/>
    <cellStyle name="40% - Акцент6 2 2" xfId="168" xr:uid="{00000000-0005-0000-0000-0000A7000000}"/>
    <cellStyle name="40% - Акцент6 3 2" xfId="169" xr:uid="{00000000-0005-0000-0000-0000A8000000}"/>
    <cellStyle name="40% - Акцент6 4 2" xfId="170" xr:uid="{00000000-0005-0000-0000-0000A9000000}"/>
    <cellStyle name="40% - Акцент6 5 2" xfId="171" xr:uid="{00000000-0005-0000-0000-0000AA000000}"/>
    <cellStyle name="40% - Акцент6 6 2" xfId="172" xr:uid="{00000000-0005-0000-0000-0000AB000000}"/>
    <cellStyle name="40% - Акцент6 7 2" xfId="173" xr:uid="{00000000-0005-0000-0000-0000AC000000}"/>
    <cellStyle name="40% - Акцент6 8 2" xfId="174" xr:uid="{00000000-0005-0000-0000-0000AD000000}"/>
    <cellStyle name="40% - Акцент6 9 2" xfId="175" xr:uid="{00000000-0005-0000-0000-0000AE000000}"/>
    <cellStyle name="60% - Акцент1 10 2" xfId="176" xr:uid="{00000000-0005-0000-0000-0000AF000000}"/>
    <cellStyle name="60% - Акцент1 11" xfId="177" xr:uid="{00000000-0005-0000-0000-0000B0000000}"/>
    <cellStyle name="60% - Акцент1 2" xfId="178" xr:uid="{00000000-0005-0000-0000-0000B1000000}"/>
    <cellStyle name="60% - Акцент1 2 2" xfId="179" xr:uid="{00000000-0005-0000-0000-0000B2000000}"/>
    <cellStyle name="60% - Акцент1 3 2" xfId="180" xr:uid="{00000000-0005-0000-0000-0000B3000000}"/>
    <cellStyle name="60% - Акцент1 4 2" xfId="181" xr:uid="{00000000-0005-0000-0000-0000B4000000}"/>
    <cellStyle name="60% - Акцент1 5 2" xfId="182" xr:uid="{00000000-0005-0000-0000-0000B5000000}"/>
    <cellStyle name="60% - Акцент1 6 2" xfId="183" xr:uid="{00000000-0005-0000-0000-0000B6000000}"/>
    <cellStyle name="60% - Акцент1 7 2" xfId="184" xr:uid="{00000000-0005-0000-0000-0000B7000000}"/>
    <cellStyle name="60% - Акцент1 8 2" xfId="185" xr:uid="{00000000-0005-0000-0000-0000B8000000}"/>
    <cellStyle name="60% - Акцент1 9 2" xfId="186" xr:uid="{00000000-0005-0000-0000-0000B9000000}"/>
    <cellStyle name="60% - Акцент2 10 2" xfId="187" xr:uid="{00000000-0005-0000-0000-0000BA000000}"/>
    <cellStyle name="60% - Акцент2 11" xfId="188" xr:uid="{00000000-0005-0000-0000-0000BB000000}"/>
    <cellStyle name="60% - Акцент2 2" xfId="189" xr:uid="{00000000-0005-0000-0000-0000BC000000}"/>
    <cellStyle name="60% - Акцент2 2 2" xfId="190" xr:uid="{00000000-0005-0000-0000-0000BD000000}"/>
    <cellStyle name="60% - Акцент2 3 2" xfId="191" xr:uid="{00000000-0005-0000-0000-0000BE000000}"/>
    <cellStyle name="60% - Акцент2 4 2" xfId="192" xr:uid="{00000000-0005-0000-0000-0000BF000000}"/>
    <cellStyle name="60% - Акцент2 5 2" xfId="193" xr:uid="{00000000-0005-0000-0000-0000C0000000}"/>
    <cellStyle name="60% - Акцент2 6 2" xfId="194" xr:uid="{00000000-0005-0000-0000-0000C1000000}"/>
    <cellStyle name="60% - Акцент2 7 2" xfId="195" xr:uid="{00000000-0005-0000-0000-0000C2000000}"/>
    <cellStyle name="60% - Акцент2 8 2" xfId="196" xr:uid="{00000000-0005-0000-0000-0000C3000000}"/>
    <cellStyle name="60% - Акцент2 9 2" xfId="197" xr:uid="{00000000-0005-0000-0000-0000C4000000}"/>
    <cellStyle name="60% - Акцент3 10 2" xfId="198" xr:uid="{00000000-0005-0000-0000-0000C5000000}"/>
    <cellStyle name="60% - Акцент3 11" xfId="199" xr:uid="{00000000-0005-0000-0000-0000C6000000}"/>
    <cellStyle name="60% - Акцент3 2" xfId="200" xr:uid="{00000000-0005-0000-0000-0000C7000000}"/>
    <cellStyle name="60% - Акцент3 2 2" xfId="201" xr:uid="{00000000-0005-0000-0000-0000C8000000}"/>
    <cellStyle name="60% - Акцент3 3 2" xfId="202" xr:uid="{00000000-0005-0000-0000-0000C9000000}"/>
    <cellStyle name="60% - Акцент3 4 2" xfId="203" xr:uid="{00000000-0005-0000-0000-0000CA000000}"/>
    <cellStyle name="60% - Акцент3 5 2" xfId="204" xr:uid="{00000000-0005-0000-0000-0000CB000000}"/>
    <cellStyle name="60% - Акцент3 6 2" xfId="205" xr:uid="{00000000-0005-0000-0000-0000CC000000}"/>
    <cellStyle name="60% - Акцент3 7 2" xfId="206" xr:uid="{00000000-0005-0000-0000-0000CD000000}"/>
    <cellStyle name="60% - Акцент3 8 2" xfId="207" xr:uid="{00000000-0005-0000-0000-0000CE000000}"/>
    <cellStyle name="60% - Акцент3 9 2" xfId="208" xr:uid="{00000000-0005-0000-0000-0000CF000000}"/>
    <cellStyle name="60% - Акцент4 10 2" xfId="209" xr:uid="{00000000-0005-0000-0000-0000D0000000}"/>
    <cellStyle name="60% - Акцент4 11" xfId="210" xr:uid="{00000000-0005-0000-0000-0000D1000000}"/>
    <cellStyle name="60% - Акцент4 2" xfId="211" xr:uid="{00000000-0005-0000-0000-0000D2000000}"/>
    <cellStyle name="60% - Акцент4 2 2" xfId="212" xr:uid="{00000000-0005-0000-0000-0000D3000000}"/>
    <cellStyle name="60% - Акцент4 3 2" xfId="213" xr:uid="{00000000-0005-0000-0000-0000D4000000}"/>
    <cellStyle name="60% - Акцент4 4 2" xfId="214" xr:uid="{00000000-0005-0000-0000-0000D5000000}"/>
    <cellStyle name="60% - Акцент4 5 2" xfId="215" xr:uid="{00000000-0005-0000-0000-0000D6000000}"/>
    <cellStyle name="60% - Акцент4 6 2" xfId="216" xr:uid="{00000000-0005-0000-0000-0000D7000000}"/>
    <cellStyle name="60% - Акцент4 7 2" xfId="217" xr:uid="{00000000-0005-0000-0000-0000D8000000}"/>
    <cellStyle name="60% - Акцент4 8 2" xfId="218" xr:uid="{00000000-0005-0000-0000-0000D9000000}"/>
    <cellStyle name="60% - Акцент4 9 2" xfId="219" xr:uid="{00000000-0005-0000-0000-0000DA000000}"/>
    <cellStyle name="60% - Акцент5 10 2" xfId="220" xr:uid="{00000000-0005-0000-0000-0000DB000000}"/>
    <cellStyle name="60% - Акцент5 11" xfId="221" xr:uid="{00000000-0005-0000-0000-0000DC000000}"/>
    <cellStyle name="60% - Акцент5 2" xfId="222" xr:uid="{00000000-0005-0000-0000-0000DD000000}"/>
    <cellStyle name="60% - Акцент5 2 2" xfId="223" xr:uid="{00000000-0005-0000-0000-0000DE000000}"/>
    <cellStyle name="60% - Акцент5 3 2" xfId="224" xr:uid="{00000000-0005-0000-0000-0000DF000000}"/>
    <cellStyle name="60% - Акцент5 4 2" xfId="225" xr:uid="{00000000-0005-0000-0000-0000E0000000}"/>
    <cellStyle name="60% - Акцент5 5 2" xfId="226" xr:uid="{00000000-0005-0000-0000-0000E1000000}"/>
    <cellStyle name="60% - Акцент5 6 2" xfId="227" xr:uid="{00000000-0005-0000-0000-0000E2000000}"/>
    <cellStyle name="60% - Акцент5 7 2" xfId="228" xr:uid="{00000000-0005-0000-0000-0000E3000000}"/>
    <cellStyle name="60% - Акцент5 8 2" xfId="229" xr:uid="{00000000-0005-0000-0000-0000E4000000}"/>
    <cellStyle name="60% - Акцент5 9 2" xfId="230" xr:uid="{00000000-0005-0000-0000-0000E5000000}"/>
    <cellStyle name="60% - Акцент6 10 2" xfId="231" xr:uid="{00000000-0005-0000-0000-0000E6000000}"/>
    <cellStyle name="60% - Акцент6 11" xfId="232" xr:uid="{00000000-0005-0000-0000-0000E7000000}"/>
    <cellStyle name="60% - Акцент6 2" xfId="233" xr:uid="{00000000-0005-0000-0000-0000E8000000}"/>
    <cellStyle name="60% - Акцент6 2 2" xfId="234" xr:uid="{00000000-0005-0000-0000-0000E9000000}"/>
    <cellStyle name="60% - Акцент6 3 2" xfId="235" xr:uid="{00000000-0005-0000-0000-0000EA000000}"/>
    <cellStyle name="60% - Акцент6 4 2" xfId="236" xr:uid="{00000000-0005-0000-0000-0000EB000000}"/>
    <cellStyle name="60% - Акцент6 5 2" xfId="237" xr:uid="{00000000-0005-0000-0000-0000EC000000}"/>
    <cellStyle name="60% - Акцент6 6 2" xfId="238" xr:uid="{00000000-0005-0000-0000-0000ED000000}"/>
    <cellStyle name="60% - Акцент6 7 2" xfId="239" xr:uid="{00000000-0005-0000-0000-0000EE000000}"/>
    <cellStyle name="60% - Акцент6 8 2" xfId="240" xr:uid="{00000000-0005-0000-0000-0000EF000000}"/>
    <cellStyle name="60% - Акцент6 9 2" xfId="241" xr:uid="{00000000-0005-0000-0000-0000F0000000}"/>
    <cellStyle name="Comma [0]" xfId="242" xr:uid="{00000000-0005-0000-0000-0000F1000000}"/>
    <cellStyle name="Comma_irl tel sep5" xfId="243" xr:uid="{00000000-0005-0000-0000-0000F2000000}"/>
    <cellStyle name="Currency [0]" xfId="244" xr:uid="{00000000-0005-0000-0000-0000F3000000}"/>
    <cellStyle name="Currency_irl tel sep5" xfId="245" xr:uid="{00000000-0005-0000-0000-0000F4000000}"/>
    <cellStyle name="Excel Built-in Normal" xfId="246" xr:uid="{00000000-0005-0000-0000-0000F5000000}"/>
    <cellStyle name="Grey" xfId="247" xr:uid="{00000000-0005-0000-0000-0000F6000000}"/>
    <cellStyle name="Input [yellow]" xfId="248" xr:uid="{00000000-0005-0000-0000-0000F7000000}"/>
    <cellStyle name="Input [yellow] 2" xfId="249" xr:uid="{00000000-0005-0000-0000-0000F8000000}"/>
    <cellStyle name="Input [yellow] 2 2" xfId="250" xr:uid="{00000000-0005-0000-0000-0000F9000000}"/>
    <cellStyle name="Input [yellow] 2 3" xfId="251" xr:uid="{00000000-0005-0000-0000-0000FA000000}"/>
    <cellStyle name="Input [yellow] 2 4" xfId="252" xr:uid="{00000000-0005-0000-0000-0000FB000000}"/>
    <cellStyle name="Input [yellow] 2 5" xfId="253" xr:uid="{00000000-0005-0000-0000-0000FC000000}"/>
    <cellStyle name="Input [yellow] 2 6" xfId="254" xr:uid="{00000000-0005-0000-0000-0000FD000000}"/>
    <cellStyle name="Input [yellow] 2 7" xfId="255" xr:uid="{00000000-0005-0000-0000-0000FE000000}"/>
    <cellStyle name="Normal - Style1" xfId="256" xr:uid="{00000000-0005-0000-0000-0000FF000000}"/>
    <cellStyle name="Normal 2" xfId="257" xr:uid="{00000000-0005-0000-0000-000000010000}"/>
    <cellStyle name="Normal_1702H" xfId="258" xr:uid="{00000000-0005-0000-0000-000001010000}"/>
    <cellStyle name="normбlnм_laroux" xfId="259" xr:uid="{00000000-0005-0000-0000-000002010000}"/>
    <cellStyle name="Percent [2]" xfId="260" xr:uid="{00000000-0005-0000-0000-000003010000}"/>
    <cellStyle name="SsrChapter" xfId="261" xr:uid="{00000000-0005-0000-0000-000004010000}"/>
    <cellStyle name="Акт" xfId="262" xr:uid="{00000000-0005-0000-0000-000005010000}"/>
    <cellStyle name="Акт 2" xfId="263" xr:uid="{00000000-0005-0000-0000-000006010000}"/>
    <cellStyle name="АктМТСН" xfId="264" xr:uid="{00000000-0005-0000-0000-000007010000}"/>
    <cellStyle name="Акцент1 10 2" xfId="265" xr:uid="{00000000-0005-0000-0000-000008010000}"/>
    <cellStyle name="Акцент1 11" xfId="266" xr:uid="{00000000-0005-0000-0000-000009010000}"/>
    <cellStyle name="Акцент1 2" xfId="267" xr:uid="{00000000-0005-0000-0000-00000A010000}"/>
    <cellStyle name="Акцент1 2 2" xfId="268" xr:uid="{00000000-0005-0000-0000-00000B010000}"/>
    <cellStyle name="Акцент1 3 2" xfId="269" xr:uid="{00000000-0005-0000-0000-00000C010000}"/>
    <cellStyle name="Акцент1 4 2" xfId="270" xr:uid="{00000000-0005-0000-0000-00000D010000}"/>
    <cellStyle name="Акцент1 5 2" xfId="271" xr:uid="{00000000-0005-0000-0000-00000E010000}"/>
    <cellStyle name="Акцент1 6 2" xfId="272" xr:uid="{00000000-0005-0000-0000-00000F010000}"/>
    <cellStyle name="Акцент1 7 2" xfId="273" xr:uid="{00000000-0005-0000-0000-000010010000}"/>
    <cellStyle name="Акцент1 8 2" xfId="274" xr:uid="{00000000-0005-0000-0000-000011010000}"/>
    <cellStyle name="Акцент1 9 2" xfId="275" xr:uid="{00000000-0005-0000-0000-000012010000}"/>
    <cellStyle name="Акцент2 10 2" xfId="276" xr:uid="{00000000-0005-0000-0000-000013010000}"/>
    <cellStyle name="Акцент2 11" xfId="277" xr:uid="{00000000-0005-0000-0000-000014010000}"/>
    <cellStyle name="Акцент2 2" xfId="278" xr:uid="{00000000-0005-0000-0000-000015010000}"/>
    <cellStyle name="Акцент2 2 2" xfId="279" xr:uid="{00000000-0005-0000-0000-000016010000}"/>
    <cellStyle name="Акцент2 3 2" xfId="280" xr:uid="{00000000-0005-0000-0000-000017010000}"/>
    <cellStyle name="Акцент2 4 2" xfId="281" xr:uid="{00000000-0005-0000-0000-000018010000}"/>
    <cellStyle name="Акцент2 5 2" xfId="282" xr:uid="{00000000-0005-0000-0000-000019010000}"/>
    <cellStyle name="Акцент2 6 2" xfId="283" xr:uid="{00000000-0005-0000-0000-00001A010000}"/>
    <cellStyle name="Акцент2 7 2" xfId="284" xr:uid="{00000000-0005-0000-0000-00001B010000}"/>
    <cellStyle name="Акцент2 8 2" xfId="285" xr:uid="{00000000-0005-0000-0000-00001C010000}"/>
    <cellStyle name="Акцент2 9 2" xfId="286" xr:uid="{00000000-0005-0000-0000-00001D010000}"/>
    <cellStyle name="Акцент3 10 2" xfId="287" xr:uid="{00000000-0005-0000-0000-00001E010000}"/>
    <cellStyle name="Акцент3 11" xfId="288" xr:uid="{00000000-0005-0000-0000-00001F010000}"/>
    <cellStyle name="Акцент3 2" xfId="289" xr:uid="{00000000-0005-0000-0000-000020010000}"/>
    <cellStyle name="Акцент3 2 2" xfId="290" xr:uid="{00000000-0005-0000-0000-000021010000}"/>
    <cellStyle name="Акцент3 3 2" xfId="291" xr:uid="{00000000-0005-0000-0000-000022010000}"/>
    <cellStyle name="Акцент3 4 2" xfId="292" xr:uid="{00000000-0005-0000-0000-000023010000}"/>
    <cellStyle name="Акцент3 5 2" xfId="293" xr:uid="{00000000-0005-0000-0000-000024010000}"/>
    <cellStyle name="Акцент3 6 2" xfId="294" xr:uid="{00000000-0005-0000-0000-000025010000}"/>
    <cellStyle name="Акцент3 7 2" xfId="295" xr:uid="{00000000-0005-0000-0000-000026010000}"/>
    <cellStyle name="Акцент3 8 2" xfId="296" xr:uid="{00000000-0005-0000-0000-000027010000}"/>
    <cellStyle name="Акцент3 9 2" xfId="297" xr:uid="{00000000-0005-0000-0000-000028010000}"/>
    <cellStyle name="Акцент4 10 2" xfId="298" xr:uid="{00000000-0005-0000-0000-000029010000}"/>
    <cellStyle name="Акцент4 11" xfId="299" xr:uid="{00000000-0005-0000-0000-00002A010000}"/>
    <cellStyle name="Акцент4 2" xfId="300" xr:uid="{00000000-0005-0000-0000-00002B010000}"/>
    <cellStyle name="Акцент4 2 2" xfId="301" xr:uid="{00000000-0005-0000-0000-00002C010000}"/>
    <cellStyle name="Акцент4 3 2" xfId="302" xr:uid="{00000000-0005-0000-0000-00002D010000}"/>
    <cellStyle name="Акцент4 4 2" xfId="303" xr:uid="{00000000-0005-0000-0000-00002E010000}"/>
    <cellStyle name="Акцент4 5 2" xfId="304" xr:uid="{00000000-0005-0000-0000-00002F010000}"/>
    <cellStyle name="Акцент4 6 2" xfId="305" xr:uid="{00000000-0005-0000-0000-000030010000}"/>
    <cellStyle name="Акцент4 7 2" xfId="306" xr:uid="{00000000-0005-0000-0000-000031010000}"/>
    <cellStyle name="Акцент4 8 2" xfId="307" xr:uid="{00000000-0005-0000-0000-000032010000}"/>
    <cellStyle name="Акцент4 9 2" xfId="308" xr:uid="{00000000-0005-0000-0000-000033010000}"/>
    <cellStyle name="Акцент5 10 2" xfId="309" xr:uid="{00000000-0005-0000-0000-000034010000}"/>
    <cellStyle name="Акцент5 11" xfId="310" xr:uid="{00000000-0005-0000-0000-000035010000}"/>
    <cellStyle name="Акцент5 2" xfId="311" xr:uid="{00000000-0005-0000-0000-000036010000}"/>
    <cellStyle name="Акцент5 2 2" xfId="312" xr:uid="{00000000-0005-0000-0000-000037010000}"/>
    <cellStyle name="Акцент5 3 2" xfId="313" xr:uid="{00000000-0005-0000-0000-000038010000}"/>
    <cellStyle name="Акцент5 4 2" xfId="314" xr:uid="{00000000-0005-0000-0000-000039010000}"/>
    <cellStyle name="Акцент5 5 2" xfId="315" xr:uid="{00000000-0005-0000-0000-00003A010000}"/>
    <cellStyle name="Акцент5 6 2" xfId="316" xr:uid="{00000000-0005-0000-0000-00003B010000}"/>
    <cellStyle name="Акцент5 7 2" xfId="317" xr:uid="{00000000-0005-0000-0000-00003C010000}"/>
    <cellStyle name="Акцент5 8 2" xfId="318" xr:uid="{00000000-0005-0000-0000-00003D010000}"/>
    <cellStyle name="Акцент5 9 2" xfId="319" xr:uid="{00000000-0005-0000-0000-00003E010000}"/>
    <cellStyle name="Акцент6 10 2" xfId="320" xr:uid="{00000000-0005-0000-0000-00003F010000}"/>
    <cellStyle name="Акцент6 11" xfId="321" xr:uid="{00000000-0005-0000-0000-000040010000}"/>
    <cellStyle name="Акцент6 2" xfId="322" xr:uid="{00000000-0005-0000-0000-000041010000}"/>
    <cellStyle name="Акцент6 2 2" xfId="323" xr:uid="{00000000-0005-0000-0000-000042010000}"/>
    <cellStyle name="Акцент6 3 2" xfId="324" xr:uid="{00000000-0005-0000-0000-000043010000}"/>
    <cellStyle name="Акцент6 4 2" xfId="325" xr:uid="{00000000-0005-0000-0000-000044010000}"/>
    <cellStyle name="Акцент6 5 2" xfId="326" xr:uid="{00000000-0005-0000-0000-000045010000}"/>
    <cellStyle name="Акцент6 6 2" xfId="327" xr:uid="{00000000-0005-0000-0000-000046010000}"/>
    <cellStyle name="Акцент6 7 2" xfId="328" xr:uid="{00000000-0005-0000-0000-000047010000}"/>
    <cellStyle name="Акцент6 8 2" xfId="329" xr:uid="{00000000-0005-0000-0000-000048010000}"/>
    <cellStyle name="Акцент6 9 2" xfId="330" xr:uid="{00000000-0005-0000-0000-000049010000}"/>
    <cellStyle name="Ввод  10 2" xfId="331" xr:uid="{00000000-0005-0000-0000-00004A010000}"/>
    <cellStyle name="Ввод  10 2 2" xfId="332" xr:uid="{00000000-0005-0000-0000-00004B010000}"/>
    <cellStyle name="Ввод  10 2 3" xfId="333" xr:uid="{00000000-0005-0000-0000-00004C010000}"/>
    <cellStyle name="Ввод  10 2 4" xfId="334" xr:uid="{00000000-0005-0000-0000-00004D010000}"/>
    <cellStyle name="Ввод  10 2 5" xfId="335" xr:uid="{00000000-0005-0000-0000-00004E010000}"/>
    <cellStyle name="Ввод  10 2 6" xfId="336" xr:uid="{00000000-0005-0000-0000-00004F010000}"/>
    <cellStyle name="Ввод  10 2 7" xfId="337" xr:uid="{00000000-0005-0000-0000-000050010000}"/>
    <cellStyle name="Ввод  11" xfId="338" xr:uid="{00000000-0005-0000-0000-000051010000}"/>
    <cellStyle name="Ввод  11 2" xfId="339" xr:uid="{00000000-0005-0000-0000-000052010000}"/>
    <cellStyle name="Ввод  11 3" xfId="340" xr:uid="{00000000-0005-0000-0000-000053010000}"/>
    <cellStyle name="Ввод  11 4" xfId="341" xr:uid="{00000000-0005-0000-0000-000054010000}"/>
    <cellStyle name="Ввод  11 5" xfId="342" xr:uid="{00000000-0005-0000-0000-000055010000}"/>
    <cellStyle name="Ввод  11 6" xfId="343" xr:uid="{00000000-0005-0000-0000-000056010000}"/>
    <cellStyle name="Ввод  11 7" xfId="344" xr:uid="{00000000-0005-0000-0000-000057010000}"/>
    <cellStyle name="Ввод  2" xfId="345" xr:uid="{00000000-0005-0000-0000-000058010000}"/>
    <cellStyle name="Ввод  2 2" xfId="346" xr:uid="{00000000-0005-0000-0000-000059010000}"/>
    <cellStyle name="Ввод  2 2 2" xfId="347" xr:uid="{00000000-0005-0000-0000-00005A010000}"/>
    <cellStyle name="Ввод  2 2 3" xfId="348" xr:uid="{00000000-0005-0000-0000-00005B010000}"/>
    <cellStyle name="Ввод  2 2 4" xfId="349" xr:uid="{00000000-0005-0000-0000-00005C010000}"/>
    <cellStyle name="Ввод  2 2 5" xfId="350" xr:uid="{00000000-0005-0000-0000-00005D010000}"/>
    <cellStyle name="Ввод  2 2 6" xfId="351" xr:uid="{00000000-0005-0000-0000-00005E010000}"/>
    <cellStyle name="Ввод  2 2 7" xfId="352" xr:uid="{00000000-0005-0000-0000-00005F010000}"/>
    <cellStyle name="Ввод  2 3" xfId="353" xr:uid="{00000000-0005-0000-0000-000060010000}"/>
    <cellStyle name="Ввод  2 4" xfId="354" xr:uid="{00000000-0005-0000-0000-000061010000}"/>
    <cellStyle name="Ввод  2 5" xfId="355" xr:uid="{00000000-0005-0000-0000-000062010000}"/>
    <cellStyle name="Ввод  2 6" xfId="356" xr:uid="{00000000-0005-0000-0000-000063010000}"/>
    <cellStyle name="Ввод  2 7" xfId="357" xr:uid="{00000000-0005-0000-0000-000064010000}"/>
    <cellStyle name="Ввод  2 8" xfId="358" xr:uid="{00000000-0005-0000-0000-000065010000}"/>
    <cellStyle name="Ввод  3 2" xfId="359" xr:uid="{00000000-0005-0000-0000-000066010000}"/>
    <cellStyle name="Ввод  3 2 2" xfId="360" xr:uid="{00000000-0005-0000-0000-000067010000}"/>
    <cellStyle name="Ввод  3 2 3" xfId="361" xr:uid="{00000000-0005-0000-0000-000068010000}"/>
    <cellStyle name="Ввод  3 2 4" xfId="362" xr:uid="{00000000-0005-0000-0000-000069010000}"/>
    <cellStyle name="Ввод  3 2 5" xfId="363" xr:uid="{00000000-0005-0000-0000-00006A010000}"/>
    <cellStyle name="Ввод  3 2 6" xfId="364" xr:uid="{00000000-0005-0000-0000-00006B010000}"/>
    <cellStyle name="Ввод  3 2 7" xfId="365" xr:uid="{00000000-0005-0000-0000-00006C010000}"/>
    <cellStyle name="Ввод  4 2" xfId="366" xr:uid="{00000000-0005-0000-0000-00006D010000}"/>
    <cellStyle name="Ввод  4 2 2" xfId="367" xr:uid="{00000000-0005-0000-0000-00006E010000}"/>
    <cellStyle name="Ввод  4 2 3" xfId="368" xr:uid="{00000000-0005-0000-0000-00006F010000}"/>
    <cellStyle name="Ввод  4 2 4" xfId="369" xr:uid="{00000000-0005-0000-0000-000070010000}"/>
    <cellStyle name="Ввод  4 2 5" xfId="370" xr:uid="{00000000-0005-0000-0000-000071010000}"/>
    <cellStyle name="Ввод  4 2 6" xfId="371" xr:uid="{00000000-0005-0000-0000-000072010000}"/>
    <cellStyle name="Ввод  4 2 7" xfId="372" xr:uid="{00000000-0005-0000-0000-000073010000}"/>
    <cellStyle name="Ввод  5 2" xfId="373" xr:uid="{00000000-0005-0000-0000-000074010000}"/>
    <cellStyle name="Ввод  5 2 2" xfId="374" xr:uid="{00000000-0005-0000-0000-000075010000}"/>
    <cellStyle name="Ввод  5 2 3" xfId="375" xr:uid="{00000000-0005-0000-0000-000076010000}"/>
    <cellStyle name="Ввод  5 2 4" xfId="376" xr:uid="{00000000-0005-0000-0000-000077010000}"/>
    <cellStyle name="Ввод  5 2 5" xfId="377" xr:uid="{00000000-0005-0000-0000-000078010000}"/>
    <cellStyle name="Ввод  5 2 6" xfId="378" xr:uid="{00000000-0005-0000-0000-000079010000}"/>
    <cellStyle name="Ввод  5 2 7" xfId="379" xr:uid="{00000000-0005-0000-0000-00007A010000}"/>
    <cellStyle name="Ввод  6 2" xfId="380" xr:uid="{00000000-0005-0000-0000-00007B010000}"/>
    <cellStyle name="Ввод  6 2 2" xfId="381" xr:uid="{00000000-0005-0000-0000-00007C010000}"/>
    <cellStyle name="Ввод  6 2 3" xfId="382" xr:uid="{00000000-0005-0000-0000-00007D010000}"/>
    <cellStyle name="Ввод  6 2 4" xfId="383" xr:uid="{00000000-0005-0000-0000-00007E010000}"/>
    <cellStyle name="Ввод  6 2 5" xfId="384" xr:uid="{00000000-0005-0000-0000-00007F010000}"/>
    <cellStyle name="Ввод  6 2 6" xfId="385" xr:uid="{00000000-0005-0000-0000-000080010000}"/>
    <cellStyle name="Ввод  6 2 7" xfId="386" xr:uid="{00000000-0005-0000-0000-000081010000}"/>
    <cellStyle name="Ввод  7 2" xfId="387" xr:uid="{00000000-0005-0000-0000-000082010000}"/>
    <cellStyle name="Ввод  7 2 2" xfId="388" xr:uid="{00000000-0005-0000-0000-000083010000}"/>
    <cellStyle name="Ввод  7 2 3" xfId="389" xr:uid="{00000000-0005-0000-0000-000084010000}"/>
    <cellStyle name="Ввод  7 2 4" xfId="390" xr:uid="{00000000-0005-0000-0000-000085010000}"/>
    <cellStyle name="Ввод  7 2 5" xfId="391" xr:uid="{00000000-0005-0000-0000-000086010000}"/>
    <cellStyle name="Ввод  7 2 6" xfId="392" xr:uid="{00000000-0005-0000-0000-000087010000}"/>
    <cellStyle name="Ввод  7 2 7" xfId="393" xr:uid="{00000000-0005-0000-0000-000088010000}"/>
    <cellStyle name="Ввод  8 2" xfId="394" xr:uid="{00000000-0005-0000-0000-000089010000}"/>
    <cellStyle name="Ввод  8 2 2" xfId="395" xr:uid="{00000000-0005-0000-0000-00008A010000}"/>
    <cellStyle name="Ввод  8 2 3" xfId="396" xr:uid="{00000000-0005-0000-0000-00008B010000}"/>
    <cellStyle name="Ввод  8 2 4" xfId="397" xr:uid="{00000000-0005-0000-0000-00008C010000}"/>
    <cellStyle name="Ввод  8 2 5" xfId="398" xr:uid="{00000000-0005-0000-0000-00008D010000}"/>
    <cellStyle name="Ввод  8 2 6" xfId="399" xr:uid="{00000000-0005-0000-0000-00008E010000}"/>
    <cellStyle name="Ввод  8 2 7" xfId="400" xr:uid="{00000000-0005-0000-0000-00008F010000}"/>
    <cellStyle name="Ввод  9 2" xfId="401" xr:uid="{00000000-0005-0000-0000-000090010000}"/>
    <cellStyle name="Ввод  9 2 2" xfId="402" xr:uid="{00000000-0005-0000-0000-000091010000}"/>
    <cellStyle name="Ввод  9 2 3" xfId="403" xr:uid="{00000000-0005-0000-0000-000092010000}"/>
    <cellStyle name="Ввод  9 2 4" xfId="404" xr:uid="{00000000-0005-0000-0000-000093010000}"/>
    <cellStyle name="Ввод  9 2 5" xfId="405" xr:uid="{00000000-0005-0000-0000-000094010000}"/>
    <cellStyle name="Ввод  9 2 6" xfId="406" xr:uid="{00000000-0005-0000-0000-000095010000}"/>
    <cellStyle name="Ввод  9 2 7" xfId="407" xr:uid="{00000000-0005-0000-0000-000096010000}"/>
    <cellStyle name="ВедРесурсов" xfId="408" xr:uid="{00000000-0005-0000-0000-000097010000}"/>
    <cellStyle name="ВедРесурсов 2" xfId="409" xr:uid="{00000000-0005-0000-0000-000098010000}"/>
    <cellStyle name="ВедРесурсовАкт" xfId="410" xr:uid="{00000000-0005-0000-0000-000099010000}"/>
    <cellStyle name="Вывод 10 2" xfId="411" xr:uid="{00000000-0005-0000-0000-00009A010000}"/>
    <cellStyle name="Вывод 10 2 2" xfId="412" xr:uid="{00000000-0005-0000-0000-00009B010000}"/>
    <cellStyle name="Вывод 10 2 3" xfId="413" xr:uid="{00000000-0005-0000-0000-00009C010000}"/>
    <cellStyle name="Вывод 10 2 4" xfId="414" xr:uid="{00000000-0005-0000-0000-00009D010000}"/>
    <cellStyle name="Вывод 10 2 5" xfId="415" xr:uid="{00000000-0005-0000-0000-00009E010000}"/>
    <cellStyle name="Вывод 10 2 6" xfId="416" xr:uid="{00000000-0005-0000-0000-00009F010000}"/>
    <cellStyle name="Вывод 10 2 7" xfId="417" xr:uid="{00000000-0005-0000-0000-0000A0010000}"/>
    <cellStyle name="Вывод 11" xfId="418" xr:uid="{00000000-0005-0000-0000-0000A1010000}"/>
    <cellStyle name="Вывод 11 2" xfId="419" xr:uid="{00000000-0005-0000-0000-0000A2010000}"/>
    <cellStyle name="Вывод 11 3" xfId="420" xr:uid="{00000000-0005-0000-0000-0000A3010000}"/>
    <cellStyle name="Вывод 11 4" xfId="421" xr:uid="{00000000-0005-0000-0000-0000A4010000}"/>
    <cellStyle name="Вывод 11 5" xfId="422" xr:uid="{00000000-0005-0000-0000-0000A5010000}"/>
    <cellStyle name="Вывод 11 6" xfId="423" xr:uid="{00000000-0005-0000-0000-0000A6010000}"/>
    <cellStyle name="Вывод 11 7" xfId="424" xr:uid="{00000000-0005-0000-0000-0000A7010000}"/>
    <cellStyle name="Вывод 2" xfId="425" xr:uid="{00000000-0005-0000-0000-0000A8010000}"/>
    <cellStyle name="Вывод 2 2" xfId="426" xr:uid="{00000000-0005-0000-0000-0000A9010000}"/>
    <cellStyle name="Вывод 2 2 2" xfId="427" xr:uid="{00000000-0005-0000-0000-0000AA010000}"/>
    <cellStyle name="Вывод 2 2 3" xfId="428" xr:uid="{00000000-0005-0000-0000-0000AB010000}"/>
    <cellStyle name="Вывод 2 2 4" xfId="429" xr:uid="{00000000-0005-0000-0000-0000AC010000}"/>
    <cellStyle name="Вывод 2 2 5" xfId="430" xr:uid="{00000000-0005-0000-0000-0000AD010000}"/>
    <cellStyle name="Вывод 2 2 6" xfId="431" xr:uid="{00000000-0005-0000-0000-0000AE010000}"/>
    <cellStyle name="Вывод 2 2 7" xfId="432" xr:uid="{00000000-0005-0000-0000-0000AF010000}"/>
    <cellStyle name="Вывод 2 3" xfId="433" xr:uid="{00000000-0005-0000-0000-0000B0010000}"/>
    <cellStyle name="Вывод 2 4" xfId="434" xr:uid="{00000000-0005-0000-0000-0000B1010000}"/>
    <cellStyle name="Вывод 2 5" xfId="435" xr:uid="{00000000-0005-0000-0000-0000B2010000}"/>
    <cellStyle name="Вывод 2 6" xfId="436" xr:uid="{00000000-0005-0000-0000-0000B3010000}"/>
    <cellStyle name="Вывод 2 7" xfId="437" xr:uid="{00000000-0005-0000-0000-0000B4010000}"/>
    <cellStyle name="Вывод 2 8" xfId="438" xr:uid="{00000000-0005-0000-0000-0000B5010000}"/>
    <cellStyle name="Вывод 3 2" xfId="439" xr:uid="{00000000-0005-0000-0000-0000B6010000}"/>
    <cellStyle name="Вывод 3 2 2" xfId="440" xr:uid="{00000000-0005-0000-0000-0000B7010000}"/>
    <cellStyle name="Вывод 3 2 3" xfId="441" xr:uid="{00000000-0005-0000-0000-0000B8010000}"/>
    <cellStyle name="Вывод 3 2 4" xfId="442" xr:uid="{00000000-0005-0000-0000-0000B9010000}"/>
    <cellStyle name="Вывод 3 2 5" xfId="443" xr:uid="{00000000-0005-0000-0000-0000BA010000}"/>
    <cellStyle name="Вывод 3 2 6" xfId="444" xr:uid="{00000000-0005-0000-0000-0000BB010000}"/>
    <cellStyle name="Вывод 3 2 7" xfId="445" xr:uid="{00000000-0005-0000-0000-0000BC010000}"/>
    <cellStyle name="Вывод 4 2" xfId="446" xr:uid="{00000000-0005-0000-0000-0000BD010000}"/>
    <cellStyle name="Вывод 4 2 2" xfId="447" xr:uid="{00000000-0005-0000-0000-0000BE010000}"/>
    <cellStyle name="Вывод 4 2 3" xfId="448" xr:uid="{00000000-0005-0000-0000-0000BF010000}"/>
    <cellStyle name="Вывод 4 2 4" xfId="449" xr:uid="{00000000-0005-0000-0000-0000C0010000}"/>
    <cellStyle name="Вывод 4 2 5" xfId="450" xr:uid="{00000000-0005-0000-0000-0000C1010000}"/>
    <cellStyle name="Вывод 4 2 6" xfId="451" xr:uid="{00000000-0005-0000-0000-0000C2010000}"/>
    <cellStyle name="Вывод 4 2 7" xfId="452" xr:uid="{00000000-0005-0000-0000-0000C3010000}"/>
    <cellStyle name="Вывод 5 2" xfId="453" xr:uid="{00000000-0005-0000-0000-0000C4010000}"/>
    <cellStyle name="Вывод 5 2 2" xfId="454" xr:uid="{00000000-0005-0000-0000-0000C5010000}"/>
    <cellStyle name="Вывод 5 2 3" xfId="455" xr:uid="{00000000-0005-0000-0000-0000C6010000}"/>
    <cellStyle name="Вывод 5 2 4" xfId="456" xr:uid="{00000000-0005-0000-0000-0000C7010000}"/>
    <cellStyle name="Вывод 5 2 5" xfId="457" xr:uid="{00000000-0005-0000-0000-0000C8010000}"/>
    <cellStyle name="Вывод 5 2 6" xfId="458" xr:uid="{00000000-0005-0000-0000-0000C9010000}"/>
    <cellStyle name="Вывод 5 2 7" xfId="459" xr:uid="{00000000-0005-0000-0000-0000CA010000}"/>
    <cellStyle name="Вывод 6 2" xfId="460" xr:uid="{00000000-0005-0000-0000-0000CB010000}"/>
    <cellStyle name="Вывод 6 2 2" xfId="461" xr:uid="{00000000-0005-0000-0000-0000CC010000}"/>
    <cellStyle name="Вывод 6 2 3" xfId="462" xr:uid="{00000000-0005-0000-0000-0000CD010000}"/>
    <cellStyle name="Вывод 6 2 4" xfId="463" xr:uid="{00000000-0005-0000-0000-0000CE010000}"/>
    <cellStyle name="Вывод 6 2 5" xfId="464" xr:uid="{00000000-0005-0000-0000-0000CF010000}"/>
    <cellStyle name="Вывод 6 2 6" xfId="465" xr:uid="{00000000-0005-0000-0000-0000D0010000}"/>
    <cellStyle name="Вывод 6 2 7" xfId="466" xr:uid="{00000000-0005-0000-0000-0000D1010000}"/>
    <cellStyle name="Вывод 7 2" xfId="467" xr:uid="{00000000-0005-0000-0000-0000D2010000}"/>
    <cellStyle name="Вывод 7 2 2" xfId="468" xr:uid="{00000000-0005-0000-0000-0000D3010000}"/>
    <cellStyle name="Вывод 7 2 3" xfId="469" xr:uid="{00000000-0005-0000-0000-0000D4010000}"/>
    <cellStyle name="Вывод 7 2 4" xfId="470" xr:uid="{00000000-0005-0000-0000-0000D5010000}"/>
    <cellStyle name="Вывод 7 2 5" xfId="471" xr:uid="{00000000-0005-0000-0000-0000D6010000}"/>
    <cellStyle name="Вывод 7 2 6" xfId="472" xr:uid="{00000000-0005-0000-0000-0000D7010000}"/>
    <cellStyle name="Вывод 7 2 7" xfId="473" xr:uid="{00000000-0005-0000-0000-0000D8010000}"/>
    <cellStyle name="Вывод 8 2" xfId="474" xr:uid="{00000000-0005-0000-0000-0000D9010000}"/>
    <cellStyle name="Вывод 8 2 2" xfId="475" xr:uid="{00000000-0005-0000-0000-0000DA010000}"/>
    <cellStyle name="Вывод 8 2 3" xfId="476" xr:uid="{00000000-0005-0000-0000-0000DB010000}"/>
    <cellStyle name="Вывод 8 2 4" xfId="477" xr:uid="{00000000-0005-0000-0000-0000DC010000}"/>
    <cellStyle name="Вывод 8 2 5" xfId="478" xr:uid="{00000000-0005-0000-0000-0000DD010000}"/>
    <cellStyle name="Вывод 8 2 6" xfId="479" xr:uid="{00000000-0005-0000-0000-0000DE010000}"/>
    <cellStyle name="Вывод 8 2 7" xfId="480" xr:uid="{00000000-0005-0000-0000-0000DF010000}"/>
    <cellStyle name="Вывод 9 2" xfId="481" xr:uid="{00000000-0005-0000-0000-0000E0010000}"/>
    <cellStyle name="Вывод 9 2 2" xfId="482" xr:uid="{00000000-0005-0000-0000-0000E1010000}"/>
    <cellStyle name="Вывод 9 2 3" xfId="483" xr:uid="{00000000-0005-0000-0000-0000E2010000}"/>
    <cellStyle name="Вывод 9 2 4" xfId="484" xr:uid="{00000000-0005-0000-0000-0000E3010000}"/>
    <cellStyle name="Вывод 9 2 5" xfId="485" xr:uid="{00000000-0005-0000-0000-0000E4010000}"/>
    <cellStyle name="Вывод 9 2 6" xfId="486" xr:uid="{00000000-0005-0000-0000-0000E5010000}"/>
    <cellStyle name="Вывод 9 2 7" xfId="487" xr:uid="{00000000-0005-0000-0000-0000E6010000}"/>
    <cellStyle name="Вычисление 10 2" xfId="488" xr:uid="{00000000-0005-0000-0000-0000E7010000}"/>
    <cellStyle name="Вычисление 10 2 2" xfId="489" xr:uid="{00000000-0005-0000-0000-0000E8010000}"/>
    <cellStyle name="Вычисление 10 2 3" xfId="490" xr:uid="{00000000-0005-0000-0000-0000E9010000}"/>
    <cellStyle name="Вычисление 10 2 4" xfId="491" xr:uid="{00000000-0005-0000-0000-0000EA010000}"/>
    <cellStyle name="Вычисление 10 2 5" xfId="492" xr:uid="{00000000-0005-0000-0000-0000EB010000}"/>
    <cellStyle name="Вычисление 10 2 6" xfId="493" xr:uid="{00000000-0005-0000-0000-0000EC010000}"/>
    <cellStyle name="Вычисление 10 2 7" xfId="494" xr:uid="{00000000-0005-0000-0000-0000ED010000}"/>
    <cellStyle name="Вычисление 11" xfId="495" xr:uid="{00000000-0005-0000-0000-0000EE010000}"/>
    <cellStyle name="Вычисление 11 2" xfId="496" xr:uid="{00000000-0005-0000-0000-0000EF010000}"/>
    <cellStyle name="Вычисление 11 3" xfId="497" xr:uid="{00000000-0005-0000-0000-0000F0010000}"/>
    <cellStyle name="Вычисление 11 4" xfId="498" xr:uid="{00000000-0005-0000-0000-0000F1010000}"/>
    <cellStyle name="Вычисление 11 5" xfId="499" xr:uid="{00000000-0005-0000-0000-0000F2010000}"/>
    <cellStyle name="Вычисление 11 6" xfId="500" xr:uid="{00000000-0005-0000-0000-0000F3010000}"/>
    <cellStyle name="Вычисление 11 7" xfId="501" xr:uid="{00000000-0005-0000-0000-0000F4010000}"/>
    <cellStyle name="Вычисление 2" xfId="502" xr:uid="{00000000-0005-0000-0000-0000F5010000}"/>
    <cellStyle name="Вычисление 2 2" xfId="503" xr:uid="{00000000-0005-0000-0000-0000F6010000}"/>
    <cellStyle name="Вычисление 2 2 2" xfId="504" xr:uid="{00000000-0005-0000-0000-0000F7010000}"/>
    <cellStyle name="Вычисление 2 2 3" xfId="505" xr:uid="{00000000-0005-0000-0000-0000F8010000}"/>
    <cellStyle name="Вычисление 2 2 4" xfId="506" xr:uid="{00000000-0005-0000-0000-0000F9010000}"/>
    <cellStyle name="Вычисление 2 2 5" xfId="507" xr:uid="{00000000-0005-0000-0000-0000FA010000}"/>
    <cellStyle name="Вычисление 2 2 6" xfId="508" xr:uid="{00000000-0005-0000-0000-0000FB010000}"/>
    <cellStyle name="Вычисление 2 2 7" xfId="509" xr:uid="{00000000-0005-0000-0000-0000FC010000}"/>
    <cellStyle name="Вычисление 2 3" xfId="510" xr:uid="{00000000-0005-0000-0000-0000FD010000}"/>
    <cellStyle name="Вычисление 2 4" xfId="511" xr:uid="{00000000-0005-0000-0000-0000FE010000}"/>
    <cellStyle name="Вычисление 2 5" xfId="512" xr:uid="{00000000-0005-0000-0000-0000FF010000}"/>
    <cellStyle name="Вычисление 2 6" xfId="513" xr:uid="{00000000-0005-0000-0000-000000020000}"/>
    <cellStyle name="Вычисление 2 7" xfId="514" xr:uid="{00000000-0005-0000-0000-000001020000}"/>
    <cellStyle name="Вычисление 2 8" xfId="515" xr:uid="{00000000-0005-0000-0000-000002020000}"/>
    <cellStyle name="Вычисление 3 2" xfId="516" xr:uid="{00000000-0005-0000-0000-000003020000}"/>
    <cellStyle name="Вычисление 3 2 2" xfId="517" xr:uid="{00000000-0005-0000-0000-000004020000}"/>
    <cellStyle name="Вычисление 3 2 3" xfId="518" xr:uid="{00000000-0005-0000-0000-000005020000}"/>
    <cellStyle name="Вычисление 3 2 4" xfId="519" xr:uid="{00000000-0005-0000-0000-000006020000}"/>
    <cellStyle name="Вычисление 3 2 5" xfId="520" xr:uid="{00000000-0005-0000-0000-000007020000}"/>
    <cellStyle name="Вычисление 3 2 6" xfId="521" xr:uid="{00000000-0005-0000-0000-000008020000}"/>
    <cellStyle name="Вычисление 3 2 7" xfId="522" xr:uid="{00000000-0005-0000-0000-000009020000}"/>
    <cellStyle name="Вычисление 4 2" xfId="523" xr:uid="{00000000-0005-0000-0000-00000A020000}"/>
    <cellStyle name="Вычисление 4 2 2" xfId="524" xr:uid="{00000000-0005-0000-0000-00000B020000}"/>
    <cellStyle name="Вычисление 4 2 3" xfId="525" xr:uid="{00000000-0005-0000-0000-00000C020000}"/>
    <cellStyle name="Вычисление 4 2 4" xfId="526" xr:uid="{00000000-0005-0000-0000-00000D020000}"/>
    <cellStyle name="Вычисление 4 2 5" xfId="527" xr:uid="{00000000-0005-0000-0000-00000E020000}"/>
    <cellStyle name="Вычисление 4 2 6" xfId="528" xr:uid="{00000000-0005-0000-0000-00000F020000}"/>
    <cellStyle name="Вычисление 4 2 7" xfId="529" xr:uid="{00000000-0005-0000-0000-000010020000}"/>
    <cellStyle name="Вычисление 5 2" xfId="530" xr:uid="{00000000-0005-0000-0000-000011020000}"/>
    <cellStyle name="Вычисление 5 2 2" xfId="531" xr:uid="{00000000-0005-0000-0000-000012020000}"/>
    <cellStyle name="Вычисление 5 2 3" xfId="532" xr:uid="{00000000-0005-0000-0000-000013020000}"/>
    <cellStyle name="Вычисление 5 2 4" xfId="533" xr:uid="{00000000-0005-0000-0000-000014020000}"/>
    <cellStyle name="Вычисление 5 2 5" xfId="534" xr:uid="{00000000-0005-0000-0000-000015020000}"/>
    <cellStyle name="Вычисление 5 2 6" xfId="535" xr:uid="{00000000-0005-0000-0000-000016020000}"/>
    <cellStyle name="Вычисление 5 2 7" xfId="536" xr:uid="{00000000-0005-0000-0000-000017020000}"/>
    <cellStyle name="Вычисление 6 2" xfId="537" xr:uid="{00000000-0005-0000-0000-000018020000}"/>
    <cellStyle name="Вычисление 6 2 2" xfId="538" xr:uid="{00000000-0005-0000-0000-000019020000}"/>
    <cellStyle name="Вычисление 6 2 3" xfId="539" xr:uid="{00000000-0005-0000-0000-00001A020000}"/>
    <cellStyle name="Вычисление 6 2 4" xfId="540" xr:uid="{00000000-0005-0000-0000-00001B020000}"/>
    <cellStyle name="Вычисление 6 2 5" xfId="541" xr:uid="{00000000-0005-0000-0000-00001C020000}"/>
    <cellStyle name="Вычисление 6 2 6" xfId="542" xr:uid="{00000000-0005-0000-0000-00001D020000}"/>
    <cellStyle name="Вычисление 6 2 7" xfId="543" xr:uid="{00000000-0005-0000-0000-00001E020000}"/>
    <cellStyle name="Вычисление 7 2" xfId="544" xr:uid="{00000000-0005-0000-0000-00001F020000}"/>
    <cellStyle name="Вычисление 7 2 2" xfId="545" xr:uid="{00000000-0005-0000-0000-000020020000}"/>
    <cellStyle name="Вычисление 7 2 3" xfId="546" xr:uid="{00000000-0005-0000-0000-000021020000}"/>
    <cellStyle name="Вычисление 7 2 4" xfId="547" xr:uid="{00000000-0005-0000-0000-000022020000}"/>
    <cellStyle name="Вычисление 7 2 5" xfId="548" xr:uid="{00000000-0005-0000-0000-000023020000}"/>
    <cellStyle name="Вычисление 7 2 6" xfId="549" xr:uid="{00000000-0005-0000-0000-000024020000}"/>
    <cellStyle name="Вычисление 7 2 7" xfId="550" xr:uid="{00000000-0005-0000-0000-000025020000}"/>
    <cellStyle name="Вычисление 8 2" xfId="551" xr:uid="{00000000-0005-0000-0000-000026020000}"/>
    <cellStyle name="Вычисление 8 2 2" xfId="552" xr:uid="{00000000-0005-0000-0000-000027020000}"/>
    <cellStyle name="Вычисление 8 2 3" xfId="553" xr:uid="{00000000-0005-0000-0000-000028020000}"/>
    <cellStyle name="Вычисление 8 2 4" xfId="554" xr:uid="{00000000-0005-0000-0000-000029020000}"/>
    <cellStyle name="Вычисление 8 2 5" xfId="555" xr:uid="{00000000-0005-0000-0000-00002A020000}"/>
    <cellStyle name="Вычисление 8 2 6" xfId="556" xr:uid="{00000000-0005-0000-0000-00002B020000}"/>
    <cellStyle name="Вычисление 8 2 7" xfId="557" xr:uid="{00000000-0005-0000-0000-00002C020000}"/>
    <cellStyle name="Вычисление 9 2" xfId="558" xr:uid="{00000000-0005-0000-0000-00002D020000}"/>
    <cellStyle name="Вычисление 9 2 2" xfId="559" xr:uid="{00000000-0005-0000-0000-00002E020000}"/>
    <cellStyle name="Вычисление 9 2 3" xfId="560" xr:uid="{00000000-0005-0000-0000-00002F020000}"/>
    <cellStyle name="Вычисление 9 2 4" xfId="561" xr:uid="{00000000-0005-0000-0000-000030020000}"/>
    <cellStyle name="Вычисление 9 2 5" xfId="562" xr:uid="{00000000-0005-0000-0000-000031020000}"/>
    <cellStyle name="Вычисление 9 2 6" xfId="563" xr:uid="{00000000-0005-0000-0000-000032020000}"/>
    <cellStyle name="Вычисление 9 2 7" xfId="564" xr:uid="{00000000-0005-0000-0000-000033020000}"/>
    <cellStyle name="Денежный 2" xfId="565" xr:uid="{00000000-0005-0000-0000-000034020000}"/>
    <cellStyle name="Денежный 2 2" xfId="566" xr:uid="{00000000-0005-0000-0000-000035020000}"/>
    <cellStyle name="Денежный 2 3" xfId="567" xr:uid="{00000000-0005-0000-0000-000036020000}"/>
    <cellStyle name="Денежный 2 4" xfId="568" xr:uid="{00000000-0005-0000-0000-000037020000}"/>
    <cellStyle name="Денежный 2 5" xfId="569" xr:uid="{00000000-0005-0000-0000-000038020000}"/>
    <cellStyle name="Денежный 2 6" xfId="570" xr:uid="{00000000-0005-0000-0000-000039020000}"/>
    <cellStyle name="Денежный 3" xfId="571" xr:uid="{00000000-0005-0000-0000-00003A020000}"/>
    <cellStyle name="заголовок" xfId="572" xr:uid="{00000000-0005-0000-0000-00003B020000}"/>
    <cellStyle name="Заголовок 1 10 2" xfId="573" xr:uid="{00000000-0005-0000-0000-00003C020000}"/>
    <cellStyle name="Заголовок 1 11" xfId="574" xr:uid="{00000000-0005-0000-0000-00003D020000}"/>
    <cellStyle name="Заголовок 1 2" xfId="575" xr:uid="{00000000-0005-0000-0000-00003E020000}"/>
    <cellStyle name="Заголовок 1 2 2" xfId="576" xr:uid="{00000000-0005-0000-0000-00003F020000}"/>
    <cellStyle name="Заголовок 1 3 2" xfId="577" xr:uid="{00000000-0005-0000-0000-000040020000}"/>
    <cellStyle name="Заголовок 1 4 2" xfId="578" xr:uid="{00000000-0005-0000-0000-000041020000}"/>
    <cellStyle name="Заголовок 1 5 2" xfId="579" xr:uid="{00000000-0005-0000-0000-000042020000}"/>
    <cellStyle name="Заголовок 1 6 2" xfId="580" xr:uid="{00000000-0005-0000-0000-000043020000}"/>
    <cellStyle name="Заголовок 1 7 2" xfId="581" xr:uid="{00000000-0005-0000-0000-000044020000}"/>
    <cellStyle name="Заголовок 1 8 2" xfId="582" xr:uid="{00000000-0005-0000-0000-000045020000}"/>
    <cellStyle name="Заголовок 1 9 2" xfId="583" xr:uid="{00000000-0005-0000-0000-000046020000}"/>
    <cellStyle name="Заголовок 2 10 2" xfId="584" xr:uid="{00000000-0005-0000-0000-000047020000}"/>
    <cellStyle name="Заголовок 2 11" xfId="585" xr:uid="{00000000-0005-0000-0000-000048020000}"/>
    <cellStyle name="Заголовок 2 2" xfId="586" xr:uid="{00000000-0005-0000-0000-000049020000}"/>
    <cellStyle name="Заголовок 2 2 2" xfId="587" xr:uid="{00000000-0005-0000-0000-00004A020000}"/>
    <cellStyle name="Заголовок 2 3 2" xfId="588" xr:uid="{00000000-0005-0000-0000-00004B020000}"/>
    <cellStyle name="Заголовок 2 4 2" xfId="589" xr:uid="{00000000-0005-0000-0000-00004C020000}"/>
    <cellStyle name="Заголовок 2 5 2" xfId="590" xr:uid="{00000000-0005-0000-0000-00004D020000}"/>
    <cellStyle name="Заголовок 2 6 2" xfId="591" xr:uid="{00000000-0005-0000-0000-00004E020000}"/>
    <cellStyle name="Заголовок 2 7 2" xfId="592" xr:uid="{00000000-0005-0000-0000-00004F020000}"/>
    <cellStyle name="Заголовок 2 8 2" xfId="593" xr:uid="{00000000-0005-0000-0000-000050020000}"/>
    <cellStyle name="Заголовок 2 9 2" xfId="594" xr:uid="{00000000-0005-0000-0000-000051020000}"/>
    <cellStyle name="Заголовок 3 10 2" xfId="595" xr:uid="{00000000-0005-0000-0000-000052020000}"/>
    <cellStyle name="Заголовок 3 11" xfId="596" xr:uid="{00000000-0005-0000-0000-000053020000}"/>
    <cellStyle name="Заголовок 3 2" xfId="597" xr:uid="{00000000-0005-0000-0000-000054020000}"/>
    <cellStyle name="Заголовок 3 2 2" xfId="598" xr:uid="{00000000-0005-0000-0000-000055020000}"/>
    <cellStyle name="Заголовок 3 3 2" xfId="599" xr:uid="{00000000-0005-0000-0000-000056020000}"/>
    <cellStyle name="Заголовок 3 4 2" xfId="600" xr:uid="{00000000-0005-0000-0000-000057020000}"/>
    <cellStyle name="Заголовок 3 5 2" xfId="601" xr:uid="{00000000-0005-0000-0000-000058020000}"/>
    <cellStyle name="Заголовок 3 6 2" xfId="602" xr:uid="{00000000-0005-0000-0000-000059020000}"/>
    <cellStyle name="Заголовок 3 7 2" xfId="603" xr:uid="{00000000-0005-0000-0000-00005A020000}"/>
    <cellStyle name="Заголовок 3 8 2" xfId="604" xr:uid="{00000000-0005-0000-0000-00005B020000}"/>
    <cellStyle name="Заголовок 3 9 2" xfId="605" xr:uid="{00000000-0005-0000-0000-00005C020000}"/>
    <cellStyle name="Заголовок 4 10 2" xfId="606" xr:uid="{00000000-0005-0000-0000-00005D020000}"/>
    <cellStyle name="Заголовок 4 11" xfId="607" xr:uid="{00000000-0005-0000-0000-00005E020000}"/>
    <cellStyle name="Заголовок 4 2" xfId="608" xr:uid="{00000000-0005-0000-0000-00005F020000}"/>
    <cellStyle name="Заголовок 4 2 2" xfId="609" xr:uid="{00000000-0005-0000-0000-000060020000}"/>
    <cellStyle name="Заголовок 4 3 2" xfId="610" xr:uid="{00000000-0005-0000-0000-000061020000}"/>
    <cellStyle name="Заголовок 4 4 2" xfId="611" xr:uid="{00000000-0005-0000-0000-000062020000}"/>
    <cellStyle name="Заголовок 4 5 2" xfId="612" xr:uid="{00000000-0005-0000-0000-000063020000}"/>
    <cellStyle name="Заголовок 4 6 2" xfId="613" xr:uid="{00000000-0005-0000-0000-000064020000}"/>
    <cellStyle name="Заголовок 4 7 2" xfId="614" xr:uid="{00000000-0005-0000-0000-000065020000}"/>
    <cellStyle name="Заголовок 4 8 2" xfId="615" xr:uid="{00000000-0005-0000-0000-000066020000}"/>
    <cellStyle name="Заголовок 4 9 2" xfId="616" xr:uid="{00000000-0005-0000-0000-000067020000}"/>
    <cellStyle name="Индексы" xfId="617" xr:uid="{00000000-0005-0000-0000-000068020000}"/>
    <cellStyle name="Итог 10 2" xfId="618" xr:uid="{00000000-0005-0000-0000-000069020000}"/>
    <cellStyle name="Итог 10 2 2" xfId="619" xr:uid="{00000000-0005-0000-0000-00006A020000}"/>
    <cellStyle name="Итог 10 2 3" xfId="620" xr:uid="{00000000-0005-0000-0000-00006B020000}"/>
    <cellStyle name="Итог 10 2 4" xfId="621" xr:uid="{00000000-0005-0000-0000-00006C020000}"/>
    <cellStyle name="Итог 10 2 5" xfId="622" xr:uid="{00000000-0005-0000-0000-00006D020000}"/>
    <cellStyle name="Итог 10 2 6" xfId="623" xr:uid="{00000000-0005-0000-0000-00006E020000}"/>
    <cellStyle name="Итог 10 2 7" xfId="624" xr:uid="{00000000-0005-0000-0000-00006F020000}"/>
    <cellStyle name="Итог 11" xfId="625" xr:uid="{00000000-0005-0000-0000-000070020000}"/>
    <cellStyle name="Итог 11 2" xfId="626" xr:uid="{00000000-0005-0000-0000-000071020000}"/>
    <cellStyle name="Итог 11 3" xfId="627" xr:uid="{00000000-0005-0000-0000-000072020000}"/>
    <cellStyle name="Итог 11 4" xfId="628" xr:uid="{00000000-0005-0000-0000-000073020000}"/>
    <cellStyle name="Итог 11 5" xfId="629" xr:uid="{00000000-0005-0000-0000-000074020000}"/>
    <cellStyle name="Итог 11 6" xfId="630" xr:uid="{00000000-0005-0000-0000-000075020000}"/>
    <cellStyle name="Итог 11 7" xfId="631" xr:uid="{00000000-0005-0000-0000-000076020000}"/>
    <cellStyle name="Итог 2" xfId="632" xr:uid="{00000000-0005-0000-0000-000077020000}"/>
    <cellStyle name="Итог 2 2" xfId="633" xr:uid="{00000000-0005-0000-0000-000078020000}"/>
    <cellStyle name="Итог 2 2 2" xfId="634" xr:uid="{00000000-0005-0000-0000-000079020000}"/>
    <cellStyle name="Итог 2 2 3" xfId="635" xr:uid="{00000000-0005-0000-0000-00007A020000}"/>
    <cellStyle name="Итог 2 2 4" xfId="636" xr:uid="{00000000-0005-0000-0000-00007B020000}"/>
    <cellStyle name="Итог 2 2 5" xfId="637" xr:uid="{00000000-0005-0000-0000-00007C020000}"/>
    <cellStyle name="Итог 2 2 6" xfId="638" xr:uid="{00000000-0005-0000-0000-00007D020000}"/>
    <cellStyle name="Итог 2 2 7" xfId="639" xr:uid="{00000000-0005-0000-0000-00007E020000}"/>
    <cellStyle name="Итог 2 3" xfId="640" xr:uid="{00000000-0005-0000-0000-00007F020000}"/>
    <cellStyle name="Итог 2 4" xfId="641" xr:uid="{00000000-0005-0000-0000-000080020000}"/>
    <cellStyle name="Итог 2 5" xfId="642" xr:uid="{00000000-0005-0000-0000-000081020000}"/>
    <cellStyle name="Итог 2 6" xfId="643" xr:uid="{00000000-0005-0000-0000-000082020000}"/>
    <cellStyle name="Итог 2 7" xfId="644" xr:uid="{00000000-0005-0000-0000-000083020000}"/>
    <cellStyle name="Итог 2 8" xfId="645" xr:uid="{00000000-0005-0000-0000-000084020000}"/>
    <cellStyle name="Итог 3 2" xfId="646" xr:uid="{00000000-0005-0000-0000-000085020000}"/>
    <cellStyle name="Итог 3 2 2" xfId="647" xr:uid="{00000000-0005-0000-0000-000086020000}"/>
    <cellStyle name="Итог 3 2 3" xfId="648" xr:uid="{00000000-0005-0000-0000-000087020000}"/>
    <cellStyle name="Итог 3 2 4" xfId="649" xr:uid="{00000000-0005-0000-0000-000088020000}"/>
    <cellStyle name="Итог 3 2 5" xfId="650" xr:uid="{00000000-0005-0000-0000-000089020000}"/>
    <cellStyle name="Итог 3 2 6" xfId="651" xr:uid="{00000000-0005-0000-0000-00008A020000}"/>
    <cellStyle name="Итог 3 2 7" xfId="652" xr:uid="{00000000-0005-0000-0000-00008B020000}"/>
    <cellStyle name="Итог 4 2" xfId="653" xr:uid="{00000000-0005-0000-0000-00008C020000}"/>
    <cellStyle name="Итог 4 2 2" xfId="654" xr:uid="{00000000-0005-0000-0000-00008D020000}"/>
    <cellStyle name="Итог 4 2 3" xfId="655" xr:uid="{00000000-0005-0000-0000-00008E020000}"/>
    <cellStyle name="Итог 4 2 4" xfId="656" xr:uid="{00000000-0005-0000-0000-00008F020000}"/>
    <cellStyle name="Итог 4 2 5" xfId="657" xr:uid="{00000000-0005-0000-0000-000090020000}"/>
    <cellStyle name="Итог 4 2 6" xfId="658" xr:uid="{00000000-0005-0000-0000-000091020000}"/>
    <cellStyle name="Итог 4 2 7" xfId="659" xr:uid="{00000000-0005-0000-0000-000092020000}"/>
    <cellStyle name="Итог 5 2" xfId="660" xr:uid="{00000000-0005-0000-0000-000093020000}"/>
    <cellStyle name="Итог 5 2 2" xfId="661" xr:uid="{00000000-0005-0000-0000-000094020000}"/>
    <cellStyle name="Итог 5 2 3" xfId="662" xr:uid="{00000000-0005-0000-0000-000095020000}"/>
    <cellStyle name="Итог 5 2 4" xfId="663" xr:uid="{00000000-0005-0000-0000-000096020000}"/>
    <cellStyle name="Итог 5 2 5" xfId="664" xr:uid="{00000000-0005-0000-0000-000097020000}"/>
    <cellStyle name="Итог 5 2 6" xfId="665" xr:uid="{00000000-0005-0000-0000-000098020000}"/>
    <cellStyle name="Итог 5 2 7" xfId="666" xr:uid="{00000000-0005-0000-0000-000099020000}"/>
    <cellStyle name="Итог 6 2" xfId="667" xr:uid="{00000000-0005-0000-0000-00009A020000}"/>
    <cellStyle name="Итог 6 2 2" xfId="668" xr:uid="{00000000-0005-0000-0000-00009B020000}"/>
    <cellStyle name="Итог 6 2 3" xfId="669" xr:uid="{00000000-0005-0000-0000-00009C020000}"/>
    <cellStyle name="Итог 6 2 4" xfId="670" xr:uid="{00000000-0005-0000-0000-00009D020000}"/>
    <cellStyle name="Итог 6 2 5" xfId="671" xr:uid="{00000000-0005-0000-0000-00009E020000}"/>
    <cellStyle name="Итог 6 2 6" xfId="672" xr:uid="{00000000-0005-0000-0000-00009F020000}"/>
    <cellStyle name="Итог 6 2 7" xfId="673" xr:uid="{00000000-0005-0000-0000-0000A0020000}"/>
    <cellStyle name="Итог 7 2" xfId="674" xr:uid="{00000000-0005-0000-0000-0000A1020000}"/>
    <cellStyle name="Итог 7 2 2" xfId="675" xr:uid="{00000000-0005-0000-0000-0000A2020000}"/>
    <cellStyle name="Итог 7 2 3" xfId="676" xr:uid="{00000000-0005-0000-0000-0000A3020000}"/>
    <cellStyle name="Итог 7 2 4" xfId="677" xr:uid="{00000000-0005-0000-0000-0000A4020000}"/>
    <cellStyle name="Итог 7 2 5" xfId="678" xr:uid="{00000000-0005-0000-0000-0000A5020000}"/>
    <cellStyle name="Итог 7 2 6" xfId="679" xr:uid="{00000000-0005-0000-0000-0000A6020000}"/>
    <cellStyle name="Итог 7 2 7" xfId="680" xr:uid="{00000000-0005-0000-0000-0000A7020000}"/>
    <cellStyle name="Итог 8 2" xfId="681" xr:uid="{00000000-0005-0000-0000-0000A8020000}"/>
    <cellStyle name="Итог 8 2 2" xfId="682" xr:uid="{00000000-0005-0000-0000-0000A9020000}"/>
    <cellStyle name="Итог 8 2 3" xfId="683" xr:uid="{00000000-0005-0000-0000-0000AA020000}"/>
    <cellStyle name="Итог 8 2 4" xfId="684" xr:uid="{00000000-0005-0000-0000-0000AB020000}"/>
    <cellStyle name="Итог 8 2 5" xfId="685" xr:uid="{00000000-0005-0000-0000-0000AC020000}"/>
    <cellStyle name="Итог 8 2 6" xfId="686" xr:uid="{00000000-0005-0000-0000-0000AD020000}"/>
    <cellStyle name="Итог 8 2 7" xfId="687" xr:uid="{00000000-0005-0000-0000-0000AE020000}"/>
    <cellStyle name="Итог 9 2" xfId="688" xr:uid="{00000000-0005-0000-0000-0000AF020000}"/>
    <cellStyle name="Итог 9 2 2" xfId="689" xr:uid="{00000000-0005-0000-0000-0000B0020000}"/>
    <cellStyle name="Итог 9 2 3" xfId="690" xr:uid="{00000000-0005-0000-0000-0000B1020000}"/>
    <cellStyle name="Итог 9 2 4" xfId="691" xr:uid="{00000000-0005-0000-0000-0000B2020000}"/>
    <cellStyle name="Итог 9 2 5" xfId="692" xr:uid="{00000000-0005-0000-0000-0000B3020000}"/>
    <cellStyle name="Итог 9 2 6" xfId="693" xr:uid="{00000000-0005-0000-0000-0000B4020000}"/>
    <cellStyle name="Итог 9 2 7" xfId="694" xr:uid="{00000000-0005-0000-0000-0000B5020000}"/>
    <cellStyle name="Итоги" xfId="695" xr:uid="{00000000-0005-0000-0000-0000B6020000}"/>
    <cellStyle name="ИтогоАктБазЦ" xfId="696" xr:uid="{00000000-0005-0000-0000-0000B7020000}"/>
    <cellStyle name="ИтогоАктБИМ" xfId="697" xr:uid="{00000000-0005-0000-0000-0000B8020000}"/>
    <cellStyle name="ИтогоАктРесМет" xfId="698" xr:uid="{00000000-0005-0000-0000-0000B9020000}"/>
    <cellStyle name="ИтогоБазЦ" xfId="699" xr:uid="{00000000-0005-0000-0000-0000BA020000}"/>
    <cellStyle name="ИтогоБИМ" xfId="700" xr:uid="{00000000-0005-0000-0000-0000BB020000}"/>
    <cellStyle name="ИтогоРесМет" xfId="701" xr:uid="{00000000-0005-0000-0000-0000BC020000}"/>
    <cellStyle name="Контрольная ячейка 10 2" xfId="702" xr:uid="{00000000-0005-0000-0000-0000BD020000}"/>
    <cellStyle name="Контрольная ячейка 11" xfId="703" xr:uid="{00000000-0005-0000-0000-0000BE020000}"/>
    <cellStyle name="Контрольная ячейка 2" xfId="704" xr:uid="{00000000-0005-0000-0000-0000BF020000}"/>
    <cellStyle name="Контрольная ячейка 2 2" xfId="705" xr:uid="{00000000-0005-0000-0000-0000C0020000}"/>
    <cellStyle name="Контрольная ячейка 3 2" xfId="706" xr:uid="{00000000-0005-0000-0000-0000C1020000}"/>
    <cellStyle name="Контрольная ячейка 4 2" xfId="707" xr:uid="{00000000-0005-0000-0000-0000C2020000}"/>
    <cellStyle name="Контрольная ячейка 5 2" xfId="708" xr:uid="{00000000-0005-0000-0000-0000C3020000}"/>
    <cellStyle name="Контрольная ячейка 6 2" xfId="709" xr:uid="{00000000-0005-0000-0000-0000C4020000}"/>
    <cellStyle name="Контрольная ячейка 7 2" xfId="710" xr:uid="{00000000-0005-0000-0000-0000C5020000}"/>
    <cellStyle name="Контрольная ячейка 8 2" xfId="711" xr:uid="{00000000-0005-0000-0000-0000C6020000}"/>
    <cellStyle name="Контрольная ячейка 9 2" xfId="712" xr:uid="{00000000-0005-0000-0000-0000C7020000}"/>
    <cellStyle name="ЛокСмета" xfId="713" xr:uid="{00000000-0005-0000-0000-0000C8020000}"/>
    <cellStyle name="ЛокСмета 2" xfId="714" xr:uid="{00000000-0005-0000-0000-0000C9020000}"/>
    <cellStyle name="ЛокСмМТСН" xfId="715" xr:uid="{00000000-0005-0000-0000-0000CA020000}"/>
    <cellStyle name="М29" xfId="716" xr:uid="{00000000-0005-0000-0000-0000CB020000}"/>
    <cellStyle name="Название 10 2" xfId="717" xr:uid="{00000000-0005-0000-0000-0000CC020000}"/>
    <cellStyle name="Название 11" xfId="718" xr:uid="{00000000-0005-0000-0000-0000CD020000}"/>
    <cellStyle name="Название 2" xfId="719" xr:uid="{00000000-0005-0000-0000-0000CE020000}"/>
    <cellStyle name="Название 2 2" xfId="720" xr:uid="{00000000-0005-0000-0000-0000CF020000}"/>
    <cellStyle name="Название 3 2" xfId="721" xr:uid="{00000000-0005-0000-0000-0000D0020000}"/>
    <cellStyle name="Название 4 2" xfId="722" xr:uid="{00000000-0005-0000-0000-0000D1020000}"/>
    <cellStyle name="Название 5 2" xfId="723" xr:uid="{00000000-0005-0000-0000-0000D2020000}"/>
    <cellStyle name="Название 6 2" xfId="724" xr:uid="{00000000-0005-0000-0000-0000D3020000}"/>
    <cellStyle name="Название 7 2" xfId="725" xr:uid="{00000000-0005-0000-0000-0000D4020000}"/>
    <cellStyle name="Название 8 2" xfId="726" xr:uid="{00000000-0005-0000-0000-0000D5020000}"/>
    <cellStyle name="Название 9 2" xfId="727" xr:uid="{00000000-0005-0000-0000-0000D6020000}"/>
    <cellStyle name="Нейтральный 10 2" xfId="728" xr:uid="{00000000-0005-0000-0000-0000D7020000}"/>
    <cellStyle name="Нейтральный 11" xfId="729" xr:uid="{00000000-0005-0000-0000-0000D8020000}"/>
    <cellStyle name="Нейтральный 2" xfId="730" xr:uid="{00000000-0005-0000-0000-0000D9020000}"/>
    <cellStyle name="Нейтральный 2 2" xfId="731" xr:uid="{00000000-0005-0000-0000-0000DA020000}"/>
    <cellStyle name="Нейтральный 3 2" xfId="732" xr:uid="{00000000-0005-0000-0000-0000DB020000}"/>
    <cellStyle name="Нейтральный 4 2" xfId="733" xr:uid="{00000000-0005-0000-0000-0000DC020000}"/>
    <cellStyle name="Нейтральный 5 2" xfId="734" xr:uid="{00000000-0005-0000-0000-0000DD020000}"/>
    <cellStyle name="Нейтральный 6 2" xfId="735" xr:uid="{00000000-0005-0000-0000-0000DE020000}"/>
    <cellStyle name="Нейтральный 7 2" xfId="736" xr:uid="{00000000-0005-0000-0000-0000DF020000}"/>
    <cellStyle name="Нейтральный 8 2" xfId="737" xr:uid="{00000000-0005-0000-0000-0000E0020000}"/>
    <cellStyle name="Нейтральный 9 2" xfId="738" xr:uid="{00000000-0005-0000-0000-0000E1020000}"/>
    <cellStyle name="ОбСмета" xfId="739" xr:uid="{00000000-0005-0000-0000-0000E2020000}"/>
    <cellStyle name="Обычный" xfId="0" builtinId="0"/>
    <cellStyle name="Обычный 10" xfId="740" xr:uid="{00000000-0005-0000-0000-0000E4020000}"/>
    <cellStyle name="Обычный 10 2" xfId="741" xr:uid="{00000000-0005-0000-0000-0000E5020000}"/>
    <cellStyle name="Обычный 10 2 2" xfId="742" xr:uid="{00000000-0005-0000-0000-0000E6020000}"/>
    <cellStyle name="Обычный 10 2 3" xfId="743" xr:uid="{00000000-0005-0000-0000-0000E7020000}"/>
    <cellStyle name="Обычный 10 3" xfId="744" xr:uid="{00000000-0005-0000-0000-0000E8020000}"/>
    <cellStyle name="Обычный 10 3 7" xfId="745" xr:uid="{00000000-0005-0000-0000-0000E9020000}"/>
    <cellStyle name="Обычный 10 3 7 2" xfId="746" xr:uid="{00000000-0005-0000-0000-0000EA020000}"/>
    <cellStyle name="Обычный 10 3 7 2 2" xfId="747" xr:uid="{00000000-0005-0000-0000-0000EB020000}"/>
    <cellStyle name="Обычный 10 3 7 2 2 2" xfId="748" xr:uid="{00000000-0005-0000-0000-0000EC020000}"/>
    <cellStyle name="Обычный 10 4" xfId="749" xr:uid="{00000000-0005-0000-0000-0000ED020000}"/>
    <cellStyle name="Обычный 10 5" xfId="750" xr:uid="{00000000-0005-0000-0000-0000EE020000}"/>
    <cellStyle name="Обычный 10 6" xfId="751" xr:uid="{00000000-0005-0000-0000-0000EF020000}"/>
    <cellStyle name="Обычный 100" xfId="752" xr:uid="{00000000-0005-0000-0000-0000F0020000}"/>
    <cellStyle name="Обычный 100 2" xfId="753" xr:uid="{00000000-0005-0000-0000-0000F1020000}"/>
    <cellStyle name="Обычный 101" xfId="754" xr:uid="{00000000-0005-0000-0000-0000F2020000}"/>
    <cellStyle name="Обычный 102" xfId="755" xr:uid="{00000000-0005-0000-0000-0000F3020000}"/>
    <cellStyle name="Обычный 103" xfId="756" xr:uid="{00000000-0005-0000-0000-0000F4020000}"/>
    <cellStyle name="Обычный 103 2" xfId="757" xr:uid="{00000000-0005-0000-0000-0000F5020000}"/>
    <cellStyle name="Обычный 104" xfId="758" xr:uid="{00000000-0005-0000-0000-0000F6020000}"/>
    <cellStyle name="Обычный 105" xfId="759" xr:uid="{00000000-0005-0000-0000-0000F7020000}"/>
    <cellStyle name="Обычный 105 3" xfId="760" xr:uid="{00000000-0005-0000-0000-0000F8020000}"/>
    <cellStyle name="Обычный 106" xfId="761" xr:uid="{00000000-0005-0000-0000-0000F9020000}"/>
    <cellStyle name="Обычный 107" xfId="762" xr:uid="{00000000-0005-0000-0000-0000FA020000}"/>
    <cellStyle name="Обычный 108" xfId="763" xr:uid="{00000000-0005-0000-0000-0000FB020000}"/>
    <cellStyle name="Обычный 11" xfId="764" xr:uid="{00000000-0005-0000-0000-0000FC020000}"/>
    <cellStyle name="Обычный 11 10" xfId="765" xr:uid="{00000000-0005-0000-0000-0000FD020000}"/>
    <cellStyle name="Обычный 11 11" xfId="766" xr:uid="{00000000-0005-0000-0000-0000FE020000}"/>
    <cellStyle name="Обычный 11 12" xfId="767" xr:uid="{00000000-0005-0000-0000-0000FF020000}"/>
    <cellStyle name="Обычный 11 13" xfId="768" xr:uid="{00000000-0005-0000-0000-000000030000}"/>
    <cellStyle name="Обычный 11 14" xfId="769" xr:uid="{00000000-0005-0000-0000-000001030000}"/>
    <cellStyle name="Обычный 11 2" xfId="770" xr:uid="{00000000-0005-0000-0000-000002030000}"/>
    <cellStyle name="Обычный 11 2 2" xfId="771" xr:uid="{00000000-0005-0000-0000-000003030000}"/>
    <cellStyle name="Обычный 11 2 2 2" xfId="772" xr:uid="{00000000-0005-0000-0000-000004030000}"/>
    <cellStyle name="Обычный 11 2 3" xfId="773" xr:uid="{00000000-0005-0000-0000-000005030000}"/>
    <cellStyle name="Обычный 11 2_Выполнение МАЙ КС-02-образец" xfId="774" xr:uid="{00000000-0005-0000-0000-000006030000}"/>
    <cellStyle name="Обычный 11 3" xfId="775" xr:uid="{00000000-0005-0000-0000-000007030000}"/>
    <cellStyle name="Обычный 11 3 2" xfId="776" xr:uid="{00000000-0005-0000-0000-000008030000}"/>
    <cellStyle name="Обычный 11 4" xfId="777" xr:uid="{00000000-0005-0000-0000-000009030000}"/>
    <cellStyle name="Обычный 11 4 2" xfId="778" xr:uid="{00000000-0005-0000-0000-00000A030000}"/>
    <cellStyle name="Обычный 11 5" xfId="779" xr:uid="{00000000-0005-0000-0000-00000B030000}"/>
    <cellStyle name="Обычный 11 5 2" xfId="780" xr:uid="{00000000-0005-0000-0000-00000C030000}"/>
    <cellStyle name="Обычный 11 6" xfId="781" xr:uid="{00000000-0005-0000-0000-00000D030000}"/>
    <cellStyle name="Обычный 11 7" xfId="782" xr:uid="{00000000-0005-0000-0000-00000E030000}"/>
    <cellStyle name="Обычный 11 8" xfId="783" xr:uid="{00000000-0005-0000-0000-00000F030000}"/>
    <cellStyle name="Обычный 11 9" xfId="784" xr:uid="{00000000-0005-0000-0000-000010030000}"/>
    <cellStyle name="Обычный 12" xfId="785" xr:uid="{00000000-0005-0000-0000-000011030000}"/>
    <cellStyle name="Обычный 12 2" xfId="786" xr:uid="{00000000-0005-0000-0000-000012030000}"/>
    <cellStyle name="Обычный 12 2 2" xfId="787" xr:uid="{00000000-0005-0000-0000-000013030000}"/>
    <cellStyle name="Обычный 12 3" xfId="788" xr:uid="{00000000-0005-0000-0000-000014030000}"/>
    <cellStyle name="Обычный 12 3 2" xfId="789" xr:uid="{00000000-0005-0000-0000-000015030000}"/>
    <cellStyle name="Обычный 12 4" xfId="790" xr:uid="{00000000-0005-0000-0000-000016030000}"/>
    <cellStyle name="Обычный 13" xfId="791" xr:uid="{00000000-0005-0000-0000-000017030000}"/>
    <cellStyle name="Обычный 13 2" xfId="792" xr:uid="{00000000-0005-0000-0000-000018030000}"/>
    <cellStyle name="Обычный 13 2 2" xfId="793" xr:uid="{00000000-0005-0000-0000-000019030000}"/>
    <cellStyle name="Обычный 13 2 3" xfId="794" xr:uid="{00000000-0005-0000-0000-00001A030000}"/>
    <cellStyle name="Обычный 13 3" xfId="795" xr:uid="{00000000-0005-0000-0000-00001B030000}"/>
    <cellStyle name="Обычный 13 3 2" xfId="796" xr:uid="{00000000-0005-0000-0000-00001C030000}"/>
    <cellStyle name="Обычный 13 4" xfId="797" xr:uid="{00000000-0005-0000-0000-00001D030000}"/>
    <cellStyle name="Обычный 14" xfId="798" xr:uid="{00000000-0005-0000-0000-00001E030000}"/>
    <cellStyle name="Обычный 14 2" xfId="799" xr:uid="{00000000-0005-0000-0000-00001F030000}"/>
    <cellStyle name="Обычный 14 2 2" xfId="800" xr:uid="{00000000-0005-0000-0000-000020030000}"/>
    <cellStyle name="Обычный 14 3" xfId="801" xr:uid="{00000000-0005-0000-0000-000021030000}"/>
    <cellStyle name="Обычный 14 3 2" xfId="802" xr:uid="{00000000-0005-0000-0000-000022030000}"/>
    <cellStyle name="Обычный 14 3 2 2" xfId="803" xr:uid="{00000000-0005-0000-0000-000023030000}"/>
    <cellStyle name="Обычный 14 3 2 2 2" xfId="804" xr:uid="{00000000-0005-0000-0000-000024030000}"/>
    <cellStyle name="Обычный 15" xfId="805" xr:uid="{00000000-0005-0000-0000-000025030000}"/>
    <cellStyle name="Обычный 15 2" xfId="806" xr:uid="{00000000-0005-0000-0000-000026030000}"/>
    <cellStyle name="Обычный 16" xfId="807" xr:uid="{00000000-0005-0000-0000-000027030000}"/>
    <cellStyle name="Обычный 16 2" xfId="808" xr:uid="{00000000-0005-0000-0000-000028030000}"/>
    <cellStyle name="Обычный 16 3" xfId="809" xr:uid="{00000000-0005-0000-0000-000029030000}"/>
    <cellStyle name="Обычный 17" xfId="810" xr:uid="{00000000-0005-0000-0000-00002A030000}"/>
    <cellStyle name="Обычный 17 2" xfId="811" xr:uid="{00000000-0005-0000-0000-00002B030000}"/>
    <cellStyle name="Обычный 18" xfId="812" xr:uid="{00000000-0005-0000-0000-00002C030000}"/>
    <cellStyle name="Обычный 18 2" xfId="813" xr:uid="{00000000-0005-0000-0000-00002D030000}"/>
    <cellStyle name="Обычный 18 3" xfId="814" xr:uid="{00000000-0005-0000-0000-00002E030000}"/>
    <cellStyle name="Обычный 19" xfId="815" xr:uid="{00000000-0005-0000-0000-00002F030000}"/>
    <cellStyle name="Обычный 19 2" xfId="816" xr:uid="{00000000-0005-0000-0000-000030030000}"/>
    <cellStyle name="Обычный 2" xfId="817" xr:uid="{00000000-0005-0000-0000-000031030000}"/>
    <cellStyle name="Обычный 2 10" xfId="818" xr:uid="{00000000-0005-0000-0000-000032030000}"/>
    <cellStyle name="Обычный 2 10 2" xfId="819" xr:uid="{00000000-0005-0000-0000-000033030000}"/>
    <cellStyle name="Обычный 2 11" xfId="820" xr:uid="{00000000-0005-0000-0000-000034030000}"/>
    <cellStyle name="Обычный 2 11 2" xfId="821" xr:uid="{00000000-0005-0000-0000-000035030000}"/>
    <cellStyle name="Обычный 2 12" xfId="822" xr:uid="{00000000-0005-0000-0000-000036030000}"/>
    <cellStyle name="Обычный 2 13" xfId="823" xr:uid="{00000000-0005-0000-0000-000037030000}"/>
    <cellStyle name="Обычный 2 13 2" xfId="824" xr:uid="{00000000-0005-0000-0000-000038030000}"/>
    <cellStyle name="Обычный 2 14" xfId="825" xr:uid="{00000000-0005-0000-0000-000039030000}"/>
    <cellStyle name="Обычный 2 15" xfId="826" xr:uid="{00000000-0005-0000-0000-00003A030000}"/>
    <cellStyle name="Обычный 2 16" xfId="827" xr:uid="{00000000-0005-0000-0000-00003B030000}"/>
    <cellStyle name="Обычный 2 17" xfId="828" xr:uid="{00000000-0005-0000-0000-00003C030000}"/>
    <cellStyle name="Обычный 2 18" xfId="829" xr:uid="{00000000-0005-0000-0000-00003D030000}"/>
    <cellStyle name="Обычный 2 19" xfId="830" xr:uid="{00000000-0005-0000-0000-00003E030000}"/>
    <cellStyle name="Обычный 2 2" xfId="831" xr:uid="{00000000-0005-0000-0000-00003F030000}"/>
    <cellStyle name="Обычный 2 2 10" xfId="832" xr:uid="{00000000-0005-0000-0000-000040030000}"/>
    <cellStyle name="Обычный 2 2 11" xfId="833" xr:uid="{00000000-0005-0000-0000-000041030000}"/>
    <cellStyle name="Обычный 2 2 12" xfId="834" xr:uid="{00000000-0005-0000-0000-000042030000}"/>
    <cellStyle name="Обычный 2 2 13" xfId="835" xr:uid="{00000000-0005-0000-0000-000043030000}"/>
    <cellStyle name="Обычный 2 2 2" xfId="836" xr:uid="{00000000-0005-0000-0000-000044030000}"/>
    <cellStyle name="Обычный 2 2 2 2" xfId="837" xr:uid="{00000000-0005-0000-0000-000045030000}"/>
    <cellStyle name="Обычный 2 2 2 2 2" xfId="838" xr:uid="{00000000-0005-0000-0000-000046030000}"/>
    <cellStyle name="Обычный 2 2 2 2 3" xfId="839" xr:uid="{00000000-0005-0000-0000-000047030000}"/>
    <cellStyle name="Обычный 2 2 2 2 4" xfId="840" xr:uid="{00000000-0005-0000-0000-000048030000}"/>
    <cellStyle name="Обычный 2 2 2 2 5" xfId="841" xr:uid="{00000000-0005-0000-0000-000049030000}"/>
    <cellStyle name="Обычный 2 2 2 2 6" xfId="842" xr:uid="{00000000-0005-0000-0000-00004A030000}"/>
    <cellStyle name="Обычный 2 2 2 2 7" xfId="843" xr:uid="{00000000-0005-0000-0000-00004B030000}"/>
    <cellStyle name="Обычный 2 2 2 2 8" xfId="844" xr:uid="{00000000-0005-0000-0000-00004C030000}"/>
    <cellStyle name="Обычный 2 2 2 3" xfId="845" xr:uid="{00000000-0005-0000-0000-00004D030000}"/>
    <cellStyle name="Обычный 2 2 2 3 2" xfId="846" xr:uid="{00000000-0005-0000-0000-00004E030000}"/>
    <cellStyle name="Обычный 2 2 2 3 3" xfId="847" xr:uid="{00000000-0005-0000-0000-00004F030000}"/>
    <cellStyle name="Обычный 2 2 2 4" xfId="848" xr:uid="{00000000-0005-0000-0000-000050030000}"/>
    <cellStyle name="Обычный 2 2 2 5" xfId="849" xr:uid="{00000000-0005-0000-0000-000051030000}"/>
    <cellStyle name="Обычный 2 2 2 6" xfId="850" xr:uid="{00000000-0005-0000-0000-000052030000}"/>
    <cellStyle name="Обычный 2 2 2 7" xfId="851" xr:uid="{00000000-0005-0000-0000-000053030000}"/>
    <cellStyle name="Обычный 2 2 2 8" xfId="852" xr:uid="{00000000-0005-0000-0000-000054030000}"/>
    <cellStyle name="Обычный 2 2 3" xfId="853" xr:uid="{00000000-0005-0000-0000-000055030000}"/>
    <cellStyle name="Обычный 2 2 3 2" xfId="854" xr:uid="{00000000-0005-0000-0000-000056030000}"/>
    <cellStyle name="Обычный 2 2 4" xfId="855" xr:uid="{00000000-0005-0000-0000-000057030000}"/>
    <cellStyle name="Обычный 2 2 4 2" xfId="856" xr:uid="{00000000-0005-0000-0000-000058030000}"/>
    <cellStyle name="Обычный 2 2 4 2 2" xfId="857" xr:uid="{00000000-0005-0000-0000-000059030000}"/>
    <cellStyle name="Обычный 2 2 5" xfId="858" xr:uid="{00000000-0005-0000-0000-00005A030000}"/>
    <cellStyle name="Обычный 2 2 5 2" xfId="859" xr:uid="{00000000-0005-0000-0000-00005B030000}"/>
    <cellStyle name="Обычный 2 2 6" xfId="860" xr:uid="{00000000-0005-0000-0000-00005C030000}"/>
    <cellStyle name="Обычный 2 2 7" xfId="861" xr:uid="{00000000-0005-0000-0000-00005D030000}"/>
    <cellStyle name="Обычный 2 2 8" xfId="862" xr:uid="{00000000-0005-0000-0000-00005E030000}"/>
    <cellStyle name="Обычный 2 2 9" xfId="863" xr:uid="{00000000-0005-0000-0000-00005F030000}"/>
    <cellStyle name="Обычный 2 2_металл Сергею 15.10.09" xfId="864" xr:uid="{00000000-0005-0000-0000-000060030000}"/>
    <cellStyle name="Обычный 2 20" xfId="865" xr:uid="{00000000-0005-0000-0000-000061030000}"/>
    <cellStyle name="Обычный 2 21" xfId="866" xr:uid="{00000000-0005-0000-0000-000062030000}"/>
    <cellStyle name="Обычный 2 26" xfId="867" xr:uid="{00000000-0005-0000-0000-000063030000}"/>
    <cellStyle name="Обычный 2 26 2" xfId="868" xr:uid="{00000000-0005-0000-0000-000064030000}"/>
    <cellStyle name="Обычный 2 3" xfId="869" xr:uid="{00000000-0005-0000-0000-000065030000}"/>
    <cellStyle name="Обычный 2 3 2" xfId="870" xr:uid="{00000000-0005-0000-0000-000066030000}"/>
    <cellStyle name="Обычный 2 3 3" xfId="871" xr:uid="{00000000-0005-0000-0000-000067030000}"/>
    <cellStyle name="Обычный 2 3 4" xfId="872" xr:uid="{00000000-0005-0000-0000-000068030000}"/>
    <cellStyle name="Обычный 2 3 5" xfId="873" xr:uid="{00000000-0005-0000-0000-000069030000}"/>
    <cellStyle name="Обычный 2 4" xfId="874" xr:uid="{00000000-0005-0000-0000-00006A030000}"/>
    <cellStyle name="Обычный 2 4 2" xfId="875" xr:uid="{00000000-0005-0000-0000-00006B030000}"/>
    <cellStyle name="Обычный 2 4 3" xfId="876" xr:uid="{00000000-0005-0000-0000-00006C030000}"/>
    <cellStyle name="Обычный 2 4 4" xfId="877" xr:uid="{00000000-0005-0000-0000-00006D030000}"/>
    <cellStyle name="Обычный 2 5" xfId="878" xr:uid="{00000000-0005-0000-0000-00006E030000}"/>
    <cellStyle name="Обычный 2 5 2" xfId="879" xr:uid="{00000000-0005-0000-0000-00006F030000}"/>
    <cellStyle name="Обычный 2 5 2 2" xfId="880" xr:uid="{00000000-0005-0000-0000-000070030000}"/>
    <cellStyle name="Обычный 2 5 2 3" xfId="881" xr:uid="{00000000-0005-0000-0000-000071030000}"/>
    <cellStyle name="Обычный 2 5 2_Выполнение МАЙ КС-02-образец" xfId="882" xr:uid="{00000000-0005-0000-0000-000072030000}"/>
    <cellStyle name="Обычный 2 5 3" xfId="883" xr:uid="{00000000-0005-0000-0000-000073030000}"/>
    <cellStyle name="Обычный 2 5 4" xfId="884" xr:uid="{00000000-0005-0000-0000-000074030000}"/>
    <cellStyle name="Обычный 2 5_Выполнение МАЙ КС-02-образец" xfId="885" xr:uid="{00000000-0005-0000-0000-000075030000}"/>
    <cellStyle name="Обычный 2 6" xfId="886" xr:uid="{00000000-0005-0000-0000-000076030000}"/>
    <cellStyle name="Обычный 2 6 2" xfId="887" xr:uid="{00000000-0005-0000-0000-000077030000}"/>
    <cellStyle name="Обычный 2 7" xfId="888" xr:uid="{00000000-0005-0000-0000-000078030000}"/>
    <cellStyle name="Обычный 2 7 2" xfId="889" xr:uid="{00000000-0005-0000-0000-000079030000}"/>
    <cellStyle name="Обычный 2 7 3" xfId="890" xr:uid="{00000000-0005-0000-0000-00007A030000}"/>
    <cellStyle name="Обычный 2 8" xfId="891" xr:uid="{00000000-0005-0000-0000-00007B030000}"/>
    <cellStyle name="Обычный 2 8 2" xfId="892" xr:uid="{00000000-0005-0000-0000-00007C030000}"/>
    <cellStyle name="Обычный 2 9" xfId="893" xr:uid="{00000000-0005-0000-0000-00007D030000}"/>
    <cellStyle name="Обычный 2 9 2" xfId="894" xr:uid="{00000000-0005-0000-0000-00007E030000}"/>
    <cellStyle name="Обычный 20" xfId="895" xr:uid="{00000000-0005-0000-0000-00007F030000}"/>
    <cellStyle name="Обычный 20 2" xfId="896" xr:uid="{00000000-0005-0000-0000-000080030000}"/>
    <cellStyle name="Обычный 20 3" xfId="897" xr:uid="{00000000-0005-0000-0000-000081030000}"/>
    <cellStyle name="Обычный 20 4" xfId="898" xr:uid="{00000000-0005-0000-0000-000082030000}"/>
    <cellStyle name="Обычный 20 5" xfId="899" xr:uid="{00000000-0005-0000-0000-000083030000}"/>
    <cellStyle name="Обычный 21" xfId="900" xr:uid="{00000000-0005-0000-0000-000084030000}"/>
    <cellStyle name="Обычный 21 2" xfId="901" xr:uid="{00000000-0005-0000-0000-000085030000}"/>
    <cellStyle name="Обычный 21 3" xfId="902" xr:uid="{00000000-0005-0000-0000-000086030000}"/>
    <cellStyle name="Обычный 22" xfId="903" xr:uid="{00000000-0005-0000-0000-000087030000}"/>
    <cellStyle name="Обычный 22 2" xfId="904" xr:uid="{00000000-0005-0000-0000-000088030000}"/>
    <cellStyle name="Обычный 22 3" xfId="905" xr:uid="{00000000-0005-0000-0000-000089030000}"/>
    <cellStyle name="Обычный 23" xfId="906" xr:uid="{00000000-0005-0000-0000-00008A030000}"/>
    <cellStyle name="Обычный 23 2" xfId="907" xr:uid="{00000000-0005-0000-0000-00008B030000}"/>
    <cellStyle name="Обычный 23 3" xfId="908" xr:uid="{00000000-0005-0000-0000-00008C030000}"/>
    <cellStyle name="Обычный 24" xfId="909" xr:uid="{00000000-0005-0000-0000-00008D030000}"/>
    <cellStyle name="Обычный 24 2" xfId="910" xr:uid="{00000000-0005-0000-0000-00008E030000}"/>
    <cellStyle name="Обычный 24 2 2" xfId="911" xr:uid="{00000000-0005-0000-0000-00008F030000}"/>
    <cellStyle name="Обычный 24 3" xfId="912" xr:uid="{00000000-0005-0000-0000-000090030000}"/>
    <cellStyle name="Обычный 25" xfId="913" xr:uid="{00000000-0005-0000-0000-000091030000}"/>
    <cellStyle name="Обычный 25 2" xfId="914" xr:uid="{00000000-0005-0000-0000-000092030000}"/>
    <cellStyle name="Обычный 26" xfId="915" xr:uid="{00000000-0005-0000-0000-000093030000}"/>
    <cellStyle name="Обычный 26 2" xfId="916" xr:uid="{00000000-0005-0000-0000-000094030000}"/>
    <cellStyle name="Обычный 26 3" xfId="917" xr:uid="{00000000-0005-0000-0000-000095030000}"/>
    <cellStyle name="Обычный 27" xfId="918" xr:uid="{00000000-0005-0000-0000-000096030000}"/>
    <cellStyle name="Обычный 27 2" xfId="919" xr:uid="{00000000-0005-0000-0000-000097030000}"/>
    <cellStyle name="Обычный 27 3" xfId="920" xr:uid="{00000000-0005-0000-0000-000098030000}"/>
    <cellStyle name="Обычный 28" xfId="921" xr:uid="{00000000-0005-0000-0000-000099030000}"/>
    <cellStyle name="Обычный 28 2" xfId="922" xr:uid="{00000000-0005-0000-0000-00009A030000}"/>
    <cellStyle name="Обычный 28 3" xfId="923" xr:uid="{00000000-0005-0000-0000-00009B030000}"/>
    <cellStyle name="Обычный 29" xfId="924" xr:uid="{00000000-0005-0000-0000-00009C030000}"/>
    <cellStyle name="Обычный 29 2" xfId="925" xr:uid="{00000000-0005-0000-0000-00009D030000}"/>
    <cellStyle name="Обычный 29 3" xfId="926" xr:uid="{00000000-0005-0000-0000-00009E030000}"/>
    <cellStyle name="Обычный 3" xfId="927" xr:uid="{00000000-0005-0000-0000-00009F030000}"/>
    <cellStyle name="Обычный 3 10" xfId="928" xr:uid="{00000000-0005-0000-0000-0000A0030000}"/>
    <cellStyle name="Обычный 3 2" xfId="929" xr:uid="{00000000-0005-0000-0000-0000A1030000}"/>
    <cellStyle name="Обычный 3 2 2" xfId="930" xr:uid="{00000000-0005-0000-0000-0000A2030000}"/>
    <cellStyle name="Обычный 3 2 2 2" xfId="931" xr:uid="{00000000-0005-0000-0000-0000A3030000}"/>
    <cellStyle name="Обычный 3 2 3" xfId="932" xr:uid="{00000000-0005-0000-0000-0000A4030000}"/>
    <cellStyle name="Обычный 3 3" xfId="933" xr:uid="{00000000-0005-0000-0000-0000A5030000}"/>
    <cellStyle name="Обычный 3 3 2" xfId="934" xr:uid="{00000000-0005-0000-0000-0000A6030000}"/>
    <cellStyle name="Обычный 3 4" xfId="935" xr:uid="{00000000-0005-0000-0000-0000A7030000}"/>
    <cellStyle name="Обычный 3 4 2" xfId="936" xr:uid="{00000000-0005-0000-0000-0000A8030000}"/>
    <cellStyle name="Обычный 3 5" xfId="937" xr:uid="{00000000-0005-0000-0000-0000A9030000}"/>
    <cellStyle name="Обычный 3 5 2" xfId="938" xr:uid="{00000000-0005-0000-0000-0000AA030000}"/>
    <cellStyle name="Обычный 3 6" xfId="939" xr:uid="{00000000-0005-0000-0000-0000AB030000}"/>
    <cellStyle name="Обычный 3 7" xfId="940" xr:uid="{00000000-0005-0000-0000-0000AC030000}"/>
    <cellStyle name="Обычный 3 8" xfId="941" xr:uid="{00000000-0005-0000-0000-0000AD030000}"/>
    <cellStyle name="Обычный 3 9" xfId="942" xr:uid="{00000000-0005-0000-0000-0000AE030000}"/>
    <cellStyle name="Обычный 30" xfId="943" xr:uid="{00000000-0005-0000-0000-0000AF030000}"/>
    <cellStyle name="Обычный 30 2" xfId="944" xr:uid="{00000000-0005-0000-0000-0000B0030000}"/>
    <cellStyle name="Обычный 30 3" xfId="945" xr:uid="{00000000-0005-0000-0000-0000B1030000}"/>
    <cellStyle name="Обычный 31" xfId="946" xr:uid="{00000000-0005-0000-0000-0000B2030000}"/>
    <cellStyle name="Обычный 31 2" xfId="947" xr:uid="{00000000-0005-0000-0000-0000B3030000}"/>
    <cellStyle name="Обычный 31 3" xfId="948" xr:uid="{00000000-0005-0000-0000-0000B4030000}"/>
    <cellStyle name="Обычный 32" xfId="949" xr:uid="{00000000-0005-0000-0000-0000B5030000}"/>
    <cellStyle name="Обычный 32 2" xfId="950" xr:uid="{00000000-0005-0000-0000-0000B6030000}"/>
    <cellStyle name="Обычный 32 3" xfId="951" xr:uid="{00000000-0005-0000-0000-0000B7030000}"/>
    <cellStyle name="Обычный 33" xfId="952" xr:uid="{00000000-0005-0000-0000-0000B8030000}"/>
    <cellStyle name="Обычный 33 2" xfId="953" xr:uid="{00000000-0005-0000-0000-0000B9030000}"/>
    <cellStyle name="Обычный 33 3" xfId="954" xr:uid="{00000000-0005-0000-0000-0000BA030000}"/>
    <cellStyle name="Обычный 34" xfId="955" xr:uid="{00000000-0005-0000-0000-0000BB030000}"/>
    <cellStyle name="Обычный 34 2" xfId="956" xr:uid="{00000000-0005-0000-0000-0000BC030000}"/>
    <cellStyle name="Обычный 34 3" xfId="957" xr:uid="{00000000-0005-0000-0000-0000BD030000}"/>
    <cellStyle name="Обычный 35" xfId="958" xr:uid="{00000000-0005-0000-0000-0000BE030000}"/>
    <cellStyle name="Обычный 35 2" xfId="959" xr:uid="{00000000-0005-0000-0000-0000BF030000}"/>
    <cellStyle name="Обычный 36" xfId="960" xr:uid="{00000000-0005-0000-0000-0000C0030000}"/>
    <cellStyle name="Обычный 36 2" xfId="961" xr:uid="{00000000-0005-0000-0000-0000C1030000}"/>
    <cellStyle name="Обычный 37" xfId="962" xr:uid="{00000000-0005-0000-0000-0000C2030000}"/>
    <cellStyle name="Обычный 37 2" xfId="963" xr:uid="{00000000-0005-0000-0000-0000C3030000}"/>
    <cellStyle name="Обычный 37 3" xfId="964" xr:uid="{00000000-0005-0000-0000-0000C4030000}"/>
    <cellStyle name="Обычный 38" xfId="965" xr:uid="{00000000-0005-0000-0000-0000C5030000}"/>
    <cellStyle name="Обычный 38 2" xfId="966" xr:uid="{00000000-0005-0000-0000-0000C6030000}"/>
    <cellStyle name="Обычный 39" xfId="967" xr:uid="{00000000-0005-0000-0000-0000C7030000}"/>
    <cellStyle name="Обычный 39 2" xfId="968" xr:uid="{00000000-0005-0000-0000-0000C8030000}"/>
    <cellStyle name="Обычный 4" xfId="969" xr:uid="{00000000-0005-0000-0000-0000C9030000}"/>
    <cellStyle name="Обычный 4 10" xfId="970" xr:uid="{00000000-0005-0000-0000-0000CA030000}"/>
    <cellStyle name="Обычный 4 11" xfId="971" xr:uid="{00000000-0005-0000-0000-0000CB030000}"/>
    <cellStyle name="Обычный 4 12" xfId="972" xr:uid="{00000000-0005-0000-0000-0000CC030000}"/>
    <cellStyle name="Обычный 4 13" xfId="973" xr:uid="{00000000-0005-0000-0000-0000CD030000}"/>
    <cellStyle name="Обычный 4 14" xfId="1613" xr:uid="{893B0F40-330A-4B0B-9C72-89E40D980DAF}"/>
    <cellStyle name="Обычный 4 2" xfId="974" xr:uid="{00000000-0005-0000-0000-0000CE030000}"/>
    <cellStyle name="Обычный 4 2 2" xfId="975" xr:uid="{00000000-0005-0000-0000-0000CF030000}"/>
    <cellStyle name="Обычный 4 3" xfId="976" xr:uid="{00000000-0005-0000-0000-0000D0030000}"/>
    <cellStyle name="Обычный 4 3 2" xfId="977" xr:uid="{00000000-0005-0000-0000-0000D1030000}"/>
    <cellStyle name="Обычный 4 4" xfId="978" xr:uid="{00000000-0005-0000-0000-0000D2030000}"/>
    <cellStyle name="Обычный 4 4 2" xfId="979" xr:uid="{00000000-0005-0000-0000-0000D3030000}"/>
    <cellStyle name="Обычный 4 5" xfId="980" xr:uid="{00000000-0005-0000-0000-0000D4030000}"/>
    <cellStyle name="Обычный 4 6" xfId="981" xr:uid="{00000000-0005-0000-0000-0000D5030000}"/>
    <cellStyle name="Обычный 4 7" xfId="982" xr:uid="{00000000-0005-0000-0000-0000D6030000}"/>
    <cellStyle name="Обычный 4 8" xfId="983" xr:uid="{00000000-0005-0000-0000-0000D7030000}"/>
    <cellStyle name="Обычный 4 9" xfId="984" xr:uid="{00000000-0005-0000-0000-0000D8030000}"/>
    <cellStyle name="Обычный 40" xfId="985" xr:uid="{00000000-0005-0000-0000-0000D9030000}"/>
    <cellStyle name="Обычный 40 2" xfId="986" xr:uid="{00000000-0005-0000-0000-0000DA030000}"/>
    <cellStyle name="Обычный 41" xfId="987" xr:uid="{00000000-0005-0000-0000-0000DB030000}"/>
    <cellStyle name="Обычный 41 2" xfId="988" xr:uid="{00000000-0005-0000-0000-0000DC030000}"/>
    <cellStyle name="Обычный 42" xfId="989" xr:uid="{00000000-0005-0000-0000-0000DD030000}"/>
    <cellStyle name="Обычный 42 2" xfId="990" xr:uid="{00000000-0005-0000-0000-0000DE030000}"/>
    <cellStyle name="Обычный 43" xfId="991" xr:uid="{00000000-0005-0000-0000-0000DF030000}"/>
    <cellStyle name="Обычный 43 2" xfId="992" xr:uid="{00000000-0005-0000-0000-0000E0030000}"/>
    <cellStyle name="Обычный 44" xfId="993" xr:uid="{00000000-0005-0000-0000-0000E1030000}"/>
    <cellStyle name="Обычный 44 2" xfId="994" xr:uid="{00000000-0005-0000-0000-0000E2030000}"/>
    <cellStyle name="Обычный 45" xfId="995" xr:uid="{00000000-0005-0000-0000-0000E3030000}"/>
    <cellStyle name="Обычный 45 2" xfId="996" xr:uid="{00000000-0005-0000-0000-0000E4030000}"/>
    <cellStyle name="Обычный 46" xfId="997" xr:uid="{00000000-0005-0000-0000-0000E5030000}"/>
    <cellStyle name="Обычный 46 2" xfId="998" xr:uid="{00000000-0005-0000-0000-0000E6030000}"/>
    <cellStyle name="Обычный 47" xfId="999" xr:uid="{00000000-0005-0000-0000-0000E7030000}"/>
    <cellStyle name="Обычный 47 2" xfId="1000" xr:uid="{00000000-0005-0000-0000-0000E8030000}"/>
    <cellStyle name="Обычный 48" xfId="1001" xr:uid="{00000000-0005-0000-0000-0000E9030000}"/>
    <cellStyle name="Обычный 48 2" xfId="1002" xr:uid="{00000000-0005-0000-0000-0000EA030000}"/>
    <cellStyle name="Обычный 49" xfId="1003" xr:uid="{00000000-0005-0000-0000-0000EB030000}"/>
    <cellStyle name="Обычный 49 2" xfId="1004" xr:uid="{00000000-0005-0000-0000-0000EC030000}"/>
    <cellStyle name="Обычный 5" xfId="1005" xr:uid="{00000000-0005-0000-0000-0000ED030000}"/>
    <cellStyle name="Обычный 5 2" xfId="1006" xr:uid="{00000000-0005-0000-0000-0000EE030000}"/>
    <cellStyle name="Обычный 5 3" xfId="1007" xr:uid="{00000000-0005-0000-0000-0000EF030000}"/>
    <cellStyle name="Обычный 5 4" xfId="1008" xr:uid="{00000000-0005-0000-0000-0000F0030000}"/>
    <cellStyle name="Обычный 50" xfId="1009" xr:uid="{00000000-0005-0000-0000-0000F1030000}"/>
    <cellStyle name="Обычный 50 2" xfId="1010" xr:uid="{00000000-0005-0000-0000-0000F2030000}"/>
    <cellStyle name="Обычный 51" xfId="1011" xr:uid="{00000000-0005-0000-0000-0000F3030000}"/>
    <cellStyle name="Обычный 51 2" xfId="1012" xr:uid="{00000000-0005-0000-0000-0000F4030000}"/>
    <cellStyle name="Обычный 52" xfId="1013" xr:uid="{00000000-0005-0000-0000-0000F5030000}"/>
    <cellStyle name="Обычный 52 2" xfId="1014" xr:uid="{00000000-0005-0000-0000-0000F6030000}"/>
    <cellStyle name="Обычный 53" xfId="1015" xr:uid="{00000000-0005-0000-0000-0000F7030000}"/>
    <cellStyle name="Обычный 53 2" xfId="1016" xr:uid="{00000000-0005-0000-0000-0000F8030000}"/>
    <cellStyle name="Обычный 54" xfId="1017" xr:uid="{00000000-0005-0000-0000-0000F9030000}"/>
    <cellStyle name="Обычный 54 2" xfId="1018" xr:uid="{00000000-0005-0000-0000-0000FA030000}"/>
    <cellStyle name="Обычный 55" xfId="1019" xr:uid="{00000000-0005-0000-0000-0000FB030000}"/>
    <cellStyle name="Обычный 55 2" xfId="1020" xr:uid="{00000000-0005-0000-0000-0000FC030000}"/>
    <cellStyle name="Обычный 56" xfId="1021" xr:uid="{00000000-0005-0000-0000-0000FD030000}"/>
    <cellStyle name="Обычный 56 2" xfId="1022" xr:uid="{00000000-0005-0000-0000-0000FE030000}"/>
    <cellStyle name="Обычный 57" xfId="1023" xr:uid="{00000000-0005-0000-0000-0000FF030000}"/>
    <cellStyle name="Обычный 57 2" xfId="1024" xr:uid="{00000000-0005-0000-0000-000000040000}"/>
    <cellStyle name="Обычный 58" xfId="1025" xr:uid="{00000000-0005-0000-0000-000001040000}"/>
    <cellStyle name="Обычный 58 2" xfId="1026" xr:uid="{00000000-0005-0000-0000-000002040000}"/>
    <cellStyle name="Обычный 59" xfId="1027" xr:uid="{00000000-0005-0000-0000-000003040000}"/>
    <cellStyle name="Обычный 59 2" xfId="1028" xr:uid="{00000000-0005-0000-0000-000004040000}"/>
    <cellStyle name="Обычный 6" xfId="1029" xr:uid="{00000000-0005-0000-0000-000005040000}"/>
    <cellStyle name="Обычный 6 2" xfId="1030" xr:uid="{00000000-0005-0000-0000-000006040000}"/>
    <cellStyle name="Обычный 6 2 2" xfId="1031" xr:uid="{00000000-0005-0000-0000-000007040000}"/>
    <cellStyle name="Обычный 6 2 3" xfId="1032" xr:uid="{00000000-0005-0000-0000-000008040000}"/>
    <cellStyle name="Обычный 6 3" xfId="1033" xr:uid="{00000000-0005-0000-0000-000009040000}"/>
    <cellStyle name="Обычный 6 3 2" xfId="1034" xr:uid="{00000000-0005-0000-0000-00000A040000}"/>
    <cellStyle name="Обычный 6 4" xfId="1035" xr:uid="{00000000-0005-0000-0000-00000B040000}"/>
    <cellStyle name="Обычный 6 5" xfId="1036" xr:uid="{00000000-0005-0000-0000-00000C040000}"/>
    <cellStyle name="Обычный 6 5 2" xfId="1037" xr:uid="{00000000-0005-0000-0000-00000D040000}"/>
    <cellStyle name="Обычный 60" xfId="1038" xr:uid="{00000000-0005-0000-0000-00000E040000}"/>
    <cellStyle name="Обычный 60 2" xfId="1039" xr:uid="{00000000-0005-0000-0000-00000F040000}"/>
    <cellStyle name="Обычный 61" xfId="1040" xr:uid="{00000000-0005-0000-0000-000010040000}"/>
    <cellStyle name="Обычный 61 2" xfId="1041" xr:uid="{00000000-0005-0000-0000-000011040000}"/>
    <cellStyle name="Обычный 62" xfId="1042" xr:uid="{00000000-0005-0000-0000-000012040000}"/>
    <cellStyle name="Обычный 62 2" xfId="1043" xr:uid="{00000000-0005-0000-0000-000013040000}"/>
    <cellStyle name="Обычный 63" xfId="1044" xr:uid="{00000000-0005-0000-0000-000014040000}"/>
    <cellStyle name="Обычный 63 2" xfId="1045" xr:uid="{00000000-0005-0000-0000-000015040000}"/>
    <cellStyle name="Обычный 64" xfId="1046" xr:uid="{00000000-0005-0000-0000-000016040000}"/>
    <cellStyle name="Обычный 64 2" xfId="1047" xr:uid="{00000000-0005-0000-0000-000017040000}"/>
    <cellStyle name="Обычный 65" xfId="1048" xr:uid="{00000000-0005-0000-0000-000018040000}"/>
    <cellStyle name="Обычный 65 2" xfId="1049" xr:uid="{00000000-0005-0000-0000-000019040000}"/>
    <cellStyle name="Обычный 66" xfId="1050" xr:uid="{00000000-0005-0000-0000-00001A040000}"/>
    <cellStyle name="Обычный 66 2" xfId="1051" xr:uid="{00000000-0005-0000-0000-00001B040000}"/>
    <cellStyle name="Обычный 67" xfId="1052" xr:uid="{00000000-0005-0000-0000-00001C040000}"/>
    <cellStyle name="Обычный 67 2" xfId="1053" xr:uid="{00000000-0005-0000-0000-00001D040000}"/>
    <cellStyle name="Обычный 68" xfId="1054" xr:uid="{00000000-0005-0000-0000-00001E040000}"/>
    <cellStyle name="Обычный 68 2" xfId="1055" xr:uid="{00000000-0005-0000-0000-00001F040000}"/>
    <cellStyle name="Обычный 69" xfId="1056" xr:uid="{00000000-0005-0000-0000-000020040000}"/>
    <cellStyle name="Обычный 69 2" xfId="1057" xr:uid="{00000000-0005-0000-0000-000021040000}"/>
    <cellStyle name="Обычный 7" xfId="1058" xr:uid="{00000000-0005-0000-0000-000022040000}"/>
    <cellStyle name="Обычный 7 10" xfId="1059" xr:uid="{00000000-0005-0000-0000-000023040000}"/>
    <cellStyle name="Обычный 7 11" xfId="1060" xr:uid="{00000000-0005-0000-0000-000024040000}"/>
    <cellStyle name="Обычный 7 12" xfId="1061" xr:uid="{00000000-0005-0000-0000-000025040000}"/>
    <cellStyle name="Обычный 7 2" xfId="1062" xr:uid="{00000000-0005-0000-0000-000026040000}"/>
    <cellStyle name="Обычный 7 2 2" xfId="1063" xr:uid="{00000000-0005-0000-0000-000027040000}"/>
    <cellStyle name="Обычный 7 2 2 2" xfId="1064" xr:uid="{00000000-0005-0000-0000-000028040000}"/>
    <cellStyle name="Обычный 7 2 2 2 2" xfId="1065" xr:uid="{00000000-0005-0000-0000-000029040000}"/>
    <cellStyle name="Обычный 7 2 2 2 2 2" xfId="1066" xr:uid="{00000000-0005-0000-0000-00002A040000}"/>
    <cellStyle name="Обычный 7 2 2 2 2 2 2" xfId="1067" xr:uid="{00000000-0005-0000-0000-00002B040000}"/>
    <cellStyle name="Обычный 7 2 2 2 2 2 2 2" xfId="1068" xr:uid="{00000000-0005-0000-0000-00002C040000}"/>
    <cellStyle name="Обычный 7 2 2 2 2 2 2 2 2" xfId="1069" xr:uid="{00000000-0005-0000-0000-00002D040000}"/>
    <cellStyle name="Обычный 7 2 2 2 2 2 2 2 2 2" xfId="1070" xr:uid="{00000000-0005-0000-0000-00002E040000}"/>
    <cellStyle name="Обычный 7 2 2 2 2 2 2 2 2 3" xfId="1071" xr:uid="{00000000-0005-0000-0000-00002F040000}"/>
    <cellStyle name="Обычный 7 2 2 2 2 2 2 2 2 3 2" xfId="1072" xr:uid="{00000000-0005-0000-0000-000030040000}"/>
    <cellStyle name="Обычный 7 2 2 2 2 2 2 2 2 4" xfId="1073" xr:uid="{00000000-0005-0000-0000-000031040000}"/>
    <cellStyle name="Обычный 7 2 2 2 2 2 2 2 2 5" xfId="1074" xr:uid="{00000000-0005-0000-0000-000032040000}"/>
    <cellStyle name="Обычный 7 2 2 2 2 2 2 3" xfId="1075" xr:uid="{00000000-0005-0000-0000-000033040000}"/>
    <cellStyle name="Обычный 7 2 2 2 2 2 2 4" xfId="1076" xr:uid="{00000000-0005-0000-0000-000034040000}"/>
    <cellStyle name="Обычный 7 2 2 2 2 2 3" xfId="1077" xr:uid="{00000000-0005-0000-0000-000035040000}"/>
    <cellStyle name="Обычный 7 2 2 2 2 2 3 2" xfId="1078" xr:uid="{00000000-0005-0000-0000-000036040000}"/>
    <cellStyle name="Обычный 7 2 2 2 2 2 4" xfId="1079" xr:uid="{00000000-0005-0000-0000-000037040000}"/>
    <cellStyle name="Обычный 7 2 2 2 2 2 4 2" xfId="1080" xr:uid="{00000000-0005-0000-0000-000038040000}"/>
    <cellStyle name="Обычный 7 2 2 2 2 2 4 3" xfId="1081" xr:uid="{00000000-0005-0000-0000-000039040000}"/>
    <cellStyle name="Обычный 7 2 2 2 2 2 4 3 2" xfId="1082" xr:uid="{00000000-0005-0000-0000-00003A040000}"/>
    <cellStyle name="Обычный 7 2 2 2 2 2 5" xfId="1083" xr:uid="{00000000-0005-0000-0000-00003B040000}"/>
    <cellStyle name="Обычный 7 2 2 2 2 2 6" xfId="1084" xr:uid="{00000000-0005-0000-0000-00003C040000}"/>
    <cellStyle name="Обычный 7 2 2 2 2 2 7" xfId="1085" xr:uid="{00000000-0005-0000-0000-00003D040000}"/>
    <cellStyle name="Обычный 7 2 2 2 2 2 8" xfId="1086" xr:uid="{00000000-0005-0000-0000-00003E040000}"/>
    <cellStyle name="Обычный 7 2 2 2 2 3" xfId="1087" xr:uid="{00000000-0005-0000-0000-00003F040000}"/>
    <cellStyle name="Обычный 7 2 2 2 2 3 10" xfId="1088" xr:uid="{00000000-0005-0000-0000-000040040000}"/>
    <cellStyle name="Обычный 7 2 2 2 2 3 2" xfId="1089" xr:uid="{00000000-0005-0000-0000-000041040000}"/>
    <cellStyle name="Обычный 7 2 2 2 2 3 2 2" xfId="1090" xr:uid="{00000000-0005-0000-0000-000042040000}"/>
    <cellStyle name="Обычный 7 2 2 2 2 3 3" xfId="1091" xr:uid="{00000000-0005-0000-0000-000043040000}"/>
    <cellStyle name="Обычный 7 2 2 2 2 3 3 2" xfId="1092" xr:uid="{00000000-0005-0000-0000-000044040000}"/>
    <cellStyle name="Обычный 7 2 2 2 2 3 3 3" xfId="1093" xr:uid="{00000000-0005-0000-0000-000045040000}"/>
    <cellStyle name="Обычный 7 2 2 2 2 3 3 3 2" xfId="1094" xr:uid="{00000000-0005-0000-0000-000046040000}"/>
    <cellStyle name="Обычный 7 2 2 2 2 3 3 3 2 2" xfId="1095" xr:uid="{00000000-0005-0000-0000-000047040000}"/>
    <cellStyle name="Обычный 7 2 2 2 2 3 3 3 2 2 2" xfId="1096" xr:uid="{00000000-0005-0000-0000-000048040000}"/>
    <cellStyle name="Обычный 7 2 2 2 2 3 4" xfId="1097" xr:uid="{00000000-0005-0000-0000-000049040000}"/>
    <cellStyle name="Обычный 7 2 2 2 2 3 4 2" xfId="1098" xr:uid="{00000000-0005-0000-0000-00004A040000}"/>
    <cellStyle name="Обычный 7 2 2 2 2 3 4 2 2" xfId="1099" xr:uid="{00000000-0005-0000-0000-00004B040000}"/>
    <cellStyle name="Обычный 7 2 2 2 2 3 4 2 2 2" xfId="1100" xr:uid="{00000000-0005-0000-0000-00004C040000}"/>
    <cellStyle name="Обычный 7 2 2 2 2 3 4 2 2 2 2" xfId="1101" xr:uid="{00000000-0005-0000-0000-00004D040000}"/>
    <cellStyle name="Обычный 7 2 2 2 2 3 4 2 3" xfId="1102" xr:uid="{00000000-0005-0000-0000-00004E040000}"/>
    <cellStyle name="Обычный 7 2 2 2 2 3 4 2 3 2" xfId="1103" xr:uid="{00000000-0005-0000-0000-00004F040000}"/>
    <cellStyle name="Обычный 7 2 2 2 2 3 4 3" xfId="1104" xr:uid="{00000000-0005-0000-0000-000050040000}"/>
    <cellStyle name="Обычный 7 2 2 2 2 3 5" xfId="1105" xr:uid="{00000000-0005-0000-0000-000051040000}"/>
    <cellStyle name="Обычный 7 2 2 2 2 3 6" xfId="1106" xr:uid="{00000000-0005-0000-0000-000052040000}"/>
    <cellStyle name="Обычный 7 2 2 2 2 3 7" xfId="1107" xr:uid="{00000000-0005-0000-0000-000053040000}"/>
    <cellStyle name="Обычный 7 2 2 2 2 3 8" xfId="1108" xr:uid="{00000000-0005-0000-0000-000054040000}"/>
    <cellStyle name="Обычный 7 2 2 2 2 3 8 2" xfId="1109" xr:uid="{00000000-0005-0000-0000-000055040000}"/>
    <cellStyle name="Обычный 7 2 2 2 2 3 9" xfId="1110" xr:uid="{00000000-0005-0000-0000-000056040000}"/>
    <cellStyle name="Обычный 7 2 2 2 2 4" xfId="1111" xr:uid="{00000000-0005-0000-0000-000057040000}"/>
    <cellStyle name="Обычный 7 2 2 2 3" xfId="1112" xr:uid="{00000000-0005-0000-0000-000058040000}"/>
    <cellStyle name="Обычный 7 2 2 3" xfId="1113" xr:uid="{00000000-0005-0000-0000-000059040000}"/>
    <cellStyle name="Обычный 7 2 2 3 2" xfId="1114" xr:uid="{00000000-0005-0000-0000-00005A040000}"/>
    <cellStyle name="Обычный 7 2 2 4" xfId="1115" xr:uid="{00000000-0005-0000-0000-00005B040000}"/>
    <cellStyle name="Обычный 7 2 3" xfId="1116" xr:uid="{00000000-0005-0000-0000-00005C040000}"/>
    <cellStyle name="Обычный 7 2 3 2" xfId="1117" xr:uid="{00000000-0005-0000-0000-00005D040000}"/>
    <cellStyle name="Обычный 7 2 4" xfId="1118" xr:uid="{00000000-0005-0000-0000-00005E040000}"/>
    <cellStyle name="Обычный 7 2 5" xfId="1119" xr:uid="{00000000-0005-0000-0000-00005F040000}"/>
    <cellStyle name="Обычный 7 3" xfId="1120" xr:uid="{00000000-0005-0000-0000-000060040000}"/>
    <cellStyle name="Обычный 7 3 2" xfId="1121" xr:uid="{00000000-0005-0000-0000-000061040000}"/>
    <cellStyle name="Обычный 7 4" xfId="1122" xr:uid="{00000000-0005-0000-0000-000062040000}"/>
    <cellStyle name="Обычный 7 4 2" xfId="1123" xr:uid="{00000000-0005-0000-0000-000063040000}"/>
    <cellStyle name="Обычный 7 5" xfId="1124" xr:uid="{00000000-0005-0000-0000-000064040000}"/>
    <cellStyle name="Обычный 7 5 2" xfId="1125" xr:uid="{00000000-0005-0000-0000-000065040000}"/>
    <cellStyle name="Обычный 7 6" xfId="1126" xr:uid="{00000000-0005-0000-0000-000066040000}"/>
    <cellStyle name="Обычный 7 7" xfId="1127" xr:uid="{00000000-0005-0000-0000-000067040000}"/>
    <cellStyle name="Обычный 7 8" xfId="1128" xr:uid="{00000000-0005-0000-0000-000068040000}"/>
    <cellStyle name="Обычный 7 9" xfId="1129" xr:uid="{00000000-0005-0000-0000-000069040000}"/>
    <cellStyle name="Обычный 70" xfId="1130" xr:uid="{00000000-0005-0000-0000-00006A040000}"/>
    <cellStyle name="Обычный 70 2" xfId="1131" xr:uid="{00000000-0005-0000-0000-00006B040000}"/>
    <cellStyle name="Обычный 71" xfId="1132" xr:uid="{00000000-0005-0000-0000-00006C040000}"/>
    <cellStyle name="Обычный 71 2" xfId="1133" xr:uid="{00000000-0005-0000-0000-00006D040000}"/>
    <cellStyle name="Обычный 72" xfId="1134" xr:uid="{00000000-0005-0000-0000-00006E040000}"/>
    <cellStyle name="Обычный 72 2" xfId="1135" xr:uid="{00000000-0005-0000-0000-00006F040000}"/>
    <cellStyle name="Обычный 73" xfId="1136" xr:uid="{00000000-0005-0000-0000-000070040000}"/>
    <cellStyle name="Обычный 73 2" xfId="1137" xr:uid="{00000000-0005-0000-0000-000071040000}"/>
    <cellStyle name="Обычный 74" xfId="1138" xr:uid="{00000000-0005-0000-0000-000072040000}"/>
    <cellStyle name="Обычный 74 2" xfId="1139" xr:uid="{00000000-0005-0000-0000-000073040000}"/>
    <cellStyle name="Обычный 74 3" xfId="1140" xr:uid="{00000000-0005-0000-0000-000074040000}"/>
    <cellStyle name="Обычный 75" xfId="1141" xr:uid="{00000000-0005-0000-0000-000075040000}"/>
    <cellStyle name="Обычный 75 2" xfId="1142" xr:uid="{00000000-0005-0000-0000-000076040000}"/>
    <cellStyle name="Обычный 76" xfId="1143" xr:uid="{00000000-0005-0000-0000-000077040000}"/>
    <cellStyle name="Обычный 76 2" xfId="1144" xr:uid="{00000000-0005-0000-0000-000078040000}"/>
    <cellStyle name="Обычный 77" xfId="1145" xr:uid="{00000000-0005-0000-0000-000079040000}"/>
    <cellStyle name="Обычный 77 2" xfId="1146" xr:uid="{00000000-0005-0000-0000-00007A040000}"/>
    <cellStyle name="Обычный 78" xfId="1147" xr:uid="{00000000-0005-0000-0000-00007B040000}"/>
    <cellStyle name="Обычный 78 2" xfId="1148" xr:uid="{00000000-0005-0000-0000-00007C040000}"/>
    <cellStyle name="Обычный 79" xfId="1149" xr:uid="{00000000-0005-0000-0000-00007D040000}"/>
    <cellStyle name="Обычный 79 2" xfId="1150" xr:uid="{00000000-0005-0000-0000-00007E040000}"/>
    <cellStyle name="Обычный 8" xfId="1151" xr:uid="{00000000-0005-0000-0000-00007F040000}"/>
    <cellStyle name="Обычный 8 2" xfId="1152" xr:uid="{00000000-0005-0000-0000-000080040000}"/>
    <cellStyle name="Обычный 8 2 2" xfId="1153" xr:uid="{00000000-0005-0000-0000-000081040000}"/>
    <cellStyle name="Обычный 8 2 3" xfId="1154" xr:uid="{00000000-0005-0000-0000-000082040000}"/>
    <cellStyle name="Обычный 8 3" xfId="1155" xr:uid="{00000000-0005-0000-0000-000083040000}"/>
    <cellStyle name="Обычный 8 3 2" xfId="1156" xr:uid="{00000000-0005-0000-0000-000084040000}"/>
    <cellStyle name="Обычный 8 4" xfId="1157" xr:uid="{00000000-0005-0000-0000-000085040000}"/>
    <cellStyle name="Обычный 8 4 2" xfId="1158" xr:uid="{00000000-0005-0000-0000-000086040000}"/>
    <cellStyle name="Обычный 80" xfId="1159" xr:uid="{00000000-0005-0000-0000-000087040000}"/>
    <cellStyle name="Обычный 80 2" xfId="1160" xr:uid="{00000000-0005-0000-0000-000088040000}"/>
    <cellStyle name="Обычный 81" xfId="1161" xr:uid="{00000000-0005-0000-0000-000089040000}"/>
    <cellStyle name="Обычный 81 2" xfId="1162" xr:uid="{00000000-0005-0000-0000-00008A040000}"/>
    <cellStyle name="Обычный 82" xfId="1163" xr:uid="{00000000-0005-0000-0000-00008B040000}"/>
    <cellStyle name="Обычный 82 2" xfId="1164" xr:uid="{00000000-0005-0000-0000-00008C040000}"/>
    <cellStyle name="Обычный 83" xfId="1165" xr:uid="{00000000-0005-0000-0000-00008D040000}"/>
    <cellStyle name="Обычный 83 2" xfId="1166" xr:uid="{00000000-0005-0000-0000-00008E040000}"/>
    <cellStyle name="Обычный 84" xfId="1167" xr:uid="{00000000-0005-0000-0000-00008F040000}"/>
    <cellStyle name="Обычный 84 2" xfId="1168" xr:uid="{00000000-0005-0000-0000-000090040000}"/>
    <cellStyle name="Обычный 85" xfId="1169" xr:uid="{00000000-0005-0000-0000-000091040000}"/>
    <cellStyle name="Обычный 85 2" xfId="1170" xr:uid="{00000000-0005-0000-0000-000092040000}"/>
    <cellStyle name="Обычный 86" xfId="1171" xr:uid="{00000000-0005-0000-0000-000093040000}"/>
    <cellStyle name="Обычный 86 2" xfId="1172" xr:uid="{00000000-0005-0000-0000-000094040000}"/>
    <cellStyle name="Обычный 87" xfId="1173" xr:uid="{00000000-0005-0000-0000-000095040000}"/>
    <cellStyle name="Обычный 87 2" xfId="1174" xr:uid="{00000000-0005-0000-0000-000096040000}"/>
    <cellStyle name="Обычный 88" xfId="1175" xr:uid="{00000000-0005-0000-0000-000097040000}"/>
    <cellStyle name="Обычный 88 2" xfId="1176" xr:uid="{00000000-0005-0000-0000-000098040000}"/>
    <cellStyle name="Обычный 89" xfId="1177" xr:uid="{00000000-0005-0000-0000-000099040000}"/>
    <cellStyle name="Обычный 89 2" xfId="1178" xr:uid="{00000000-0005-0000-0000-00009A040000}"/>
    <cellStyle name="Обычный 9" xfId="1179" xr:uid="{00000000-0005-0000-0000-00009B040000}"/>
    <cellStyle name="Обычный 9 2" xfId="1180" xr:uid="{00000000-0005-0000-0000-00009C040000}"/>
    <cellStyle name="Обычный 9 2 2" xfId="1181" xr:uid="{00000000-0005-0000-0000-00009D040000}"/>
    <cellStyle name="Обычный 9 2 2 2" xfId="1182" xr:uid="{00000000-0005-0000-0000-00009E040000}"/>
    <cellStyle name="Обычный 9 2 3" xfId="1183" xr:uid="{00000000-0005-0000-0000-00009F040000}"/>
    <cellStyle name="Обычный 9 2 3 2" xfId="1184" xr:uid="{00000000-0005-0000-0000-0000A0040000}"/>
    <cellStyle name="Обычный 9 2 3 2 2" xfId="1185" xr:uid="{00000000-0005-0000-0000-0000A1040000}"/>
    <cellStyle name="Обычный 9 2 3 2 2 2" xfId="1186" xr:uid="{00000000-0005-0000-0000-0000A2040000}"/>
    <cellStyle name="Обычный 9 2 3 2 2 2 2" xfId="1187" xr:uid="{00000000-0005-0000-0000-0000A3040000}"/>
    <cellStyle name="Обычный 9 2 3 3" xfId="1188" xr:uid="{00000000-0005-0000-0000-0000A4040000}"/>
    <cellStyle name="Обычный 9 2 3 4" xfId="1189" xr:uid="{00000000-0005-0000-0000-0000A5040000}"/>
    <cellStyle name="Обычный 9 2 3 5" xfId="1190" xr:uid="{00000000-0005-0000-0000-0000A6040000}"/>
    <cellStyle name="Обычный 9 2 4" xfId="1191" xr:uid="{00000000-0005-0000-0000-0000A7040000}"/>
    <cellStyle name="Обычный 9 3" xfId="1192" xr:uid="{00000000-0005-0000-0000-0000A8040000}"/>
    <cellStyle name="Обычный 9 3 2" xfId="1193" xr:uid="{00000000-0005-0000-0000-0000A9040000}"/>
    <cellStyle name="Обычный 9 4" xfId="1194" xr:uid="{00000000-0005-0000-0000-0000AA040000}"/>
    <cellStyle name="Обычный 90" xfId="1195" xr:uid="{00000000-0005-0000-0000-0000AB040000}"/>
    <cellStyle name="Обычный 90 2" xfId="1196" xr:uid="{00000000-0005-0000-0000-0000AC040000}"/>
    <cellStyle name="Обычный 91" xfId="1197" xr:uid="{00000000-0005-0000-0000-0000AD040000}"/>
    <cellStyle name="Обычный 91 2" xfId="1198" xr:uid="{00000000-0005-0000-0000-0000AE040000}"/>
    <cellStyle name="Обычный 92" xfId="1199" xr:uid="{00000000-0005-0000-0000-0000AF040000}"/>
    <cellStyle name="Обычный 92 2" xfId="1200" xr:uid="{00000000-0005-0000-0000-0000B0040000}"/>
    <cellStyle name="Обычный 93" xfId="1201" xr:uid="{00000000-0005-0000-0000-0000B1040000}"/>
    <cellStyle name="Обычный 93 2" xfId="1202" xr:uid="{00000000-0005-0000-0000-0000B2040000}"/>
    <cellStyle name="Обычный 94" xfId="1203" xr:uid="{00000000-0005-0000-0000-0000B3040000}"/>
    <cellStyle name="Обычный 94 2" xfId="1204" xr:uid="{00000000-0005-0000-0000-0000B4040000}"/>
    <cellStyle name="Обычный 95" xfId="1205" xr:uid="{00000000-0005-0000-0000-0000B5040000}"/>
    <cellStyle name="Обычный 95 2" xfId="1206" xr:uid="{00000000-0005-0000-0000-0000B6040000}"/>
    <cellStyle name="Обычный 96" xfId="1207" xr:uid="{00000000-0005-0000-0000-0000B7040000}"/>
    <cellStyle name="Обычный 96 2" xfId="1208" xr:uid="{00000000-0005-0000-0000-0000B8040000}"/>
    <cellStyle name="Обычный 97" xfId="1209" xr:uid="{00000000-0005-0000-0000-0000B9040000}"/>
    <cellStyle name="Обычный 97 2" xfId="1210" xr:uid="{00000000-0005-0000-0000-0000BA040000}"/>
    <cellStyle name="Обычный 98" xfId="1211" xr:uid="{00000000-0005-0000-0000-0000BB040000}"/>
    <cellStyle name="Обычный 98 2" xfId="1212" xr:uid="{00000000-0005-0000-0000-0000BC040000}"/>
    <cellStyle name="Обычный 99" xfId="1213" xr:uid="{00000000-0005-0000-0000-0000BD040000}"/>
    <cellStyle name="Обычный 99 2" xfId="1214" xr:uid="{00000000-0005-0000-0000-0000BE040000}"/>
    <cellStyle name="Обычный_рцк" xfId="1215" xr:uid="{00000000-0005-0000-0000-0000BF040000}"/>
    <cellStyle name="Параметр" xfId="1216" xr:uid="{00000000-0005-0000-0000-0000C0040000}"/>
    <cellStyle name="ПеременныеСметы" xfId="1217" xr:uid="{00000000-0005-0000-0000-0000C1040000}"/>
    <cellStyle name="ПеременныеСметы 2" xfId="1218" xr:uid="{00000000-0005-0000-0000-0000C2040000}"/>
    <cellStyle name="Плохой 10 2" xfId="1219" xr:uid="{00000000-0005-0000-0000-0000C3040000}"/>
    <cellStyle name="Плохой 11" xfId="1220" xr:uid="{00000000-0005-0000-0000-0000C4040000}"/>
    <cellStyle name="Плохой 2" xfId="1221" xr:uid="{00000000-0005-0000-0000-0000C5040000}"/>
    <cellStyle name="Плохой 2 2" xfId="1222" xr:uid="{00000000-0005-0000-0000-0000C6040000}"/>
    <cellStyle name="Плохой 3 2" xfId="1223" xr:uid="{00000000-0005-0000-0000-0000C7040000}"/>
    <cellStyle name="Плохой 4 2" xfId="1224" xr:uid="{00000000-0005-0000-0000-0000C8040000}"/>
    <cellStyle name="Плохой 5 2" xfId="1225" xr:uid="{00000000-0005-0000-0000-0000C9040000}"/>
    <cellStyle name="Плохой 6 2" xfId="1226" xr:uid="{00000000-0005-0000-0000-0000CA040000}"/>
    <cellStyle name="Плохой 7 2" xfId="1227" xr:uid="{00000000-0005-0000-0000-0000CB040000}"/>
    <cellStyle name="Плохой 8 2" xfId="1228" xr:uid="{00000000-0005-0000-0000-0000CC040000}"/>
    <cellStyle name="Плохой 9 2" xfId="1229" xr:uid="{00000000-0005-0000-0000-0000CD040000}"/>
    <cellStyle name="Пояснение 10 2" xfId="1230" xr:uid="{00000000-0005-0000-0000-0000CE040000}"/>
    <cellStyle name="Пояснение 11" xfId="1231" xr:uid="{00000000-0005-0000-0000-0000CF040000}"/>
    <cellStyle name="Пояснение 2" xfId="1232" xr:uid="{00000000-0005-0000-0000-0000D0040000}"/>
    <cellStyle name="Пояснение 2 2" xfId="1233" xr:uid="{00000000-0005-0000-0000-0000D1040000}"/>
    <cellStyle name="Пояснение 3 2" xfId="1234" xr:uid="{00000000-0005-0000-0000-0000D2040000}"/>
    <cellStyle name="Пояснение 4 2" xfId="1235" xr:uid="{00000000-0005-0000-0000-0000D3040000}"/>
    <cellStyle name="Пояснение 5 2" xfId="1236" xr:uid="{00000000-0005-0000-0000-0000D4040000}"/>
    <cellStyle name="Пояснение 6 2" xfId="1237" xr:uid="{00000000-0005-0000-0000-0000D5040000}"/>
    <cellStyle name="Пояснение 7 2" xfId="1238" xr:uid="{00000000-0005-0000-0000-0000D6040000}"/>
    <cellStyle name="Пояснение 8 2" xfId="1239" xr:uid="{00000000-0005-0000-0000-0000D7040000}"/>
    <cellStyle name="Пояснение 9 2" xfId="1240" xr:uid="{00000000-0005-0000-0000-0000D8040000}"/>
    <cellStyle name="Примечание 10 2" xfId="1241" xr:uid="{00000000-0005-0000-0000-0000D9040000}"/>
    <cellStyle name="Примечание 10 2 2" xfId="1242" xr:uid="{00000000-0005-0000-0000-0000DA040000}"/>
    <cellStyle name="Примечание 10 2 3" xfId="1243" xr:uid="{00000000-0005-0000-0000-0000DB040000}"/>
    <cellStyle name="Примечание 10 2 4" xfId="1244" xr:uid="{00000000-0005-0000-0000-0000DC040000}"/>
    <cellStyle name="Примечание 10 2 5" xfId="1245" xr:uid="{00000000-0005-0000-0000-0000DD040000}"/>
    <cellStyle name="Примечание 10 2 6" xfId="1246" xr:uid="{00000000-0005-0000-0000-0000DE040000}"/>
    <cellStyle name="Примечание 10 2 7" xfId="1247" xr:uid="{00000000-0005-0000-0000-0000DF040000}"/>
    <cellStyle name="Примечание 11" xfId="1248" xr:uid="{00000000-0005-0000-0000-0000E0040000}"/>
    <cellStyle name="Примечание 11 2" xfId="1249" xr:uid="{00000000-0005-0000-0000-0000E1040000}"/>
    <cellStyle name="Примечание 11 3" xfId="1250" xr:uid="{00000000-0005-0000-0000-0000E2040000}"/>
    <cellStyle name="Примечание 11 4" xfId="1251" xr:uid="{00000000-0005-0000-0000-0000E3040000}"/>
    <cellStyle name="Примечание 11 5" xfId="1252" xr:uid="{00000000-0005-0000-0000-0000E4040000}"/>
    <cellStyle name="Примечание 11 6" xfId="1253" xr:uid="{00000000-0005-0000-0000-0000E5040000}"/>
    <cellStyle name="Примечание 11 7" xfId="1254" xr:uid="{00000000-0005-0000-0000-0000E6040000}"/>
    <cellStyle name="Примечание 2" xfId="1255" xr:uid="{00000000-0005-0000-0000-0000E7040000}"/>
    <cellStyle name="Примечание 2 2" xfId="1256" xr:uid="{00000000-0005-0000-0000-0000E8040000}"/>
    <cellStyle name="Примечание 2 2 2" xfId="1257" xr:uid="{00000000-0005-0000-0000-0000E9040000}"/>
    <cellStyle name="Примечание 2 2 3" xfId="1258" xr:uid="{00000000-0005-0000-0000-0000EA040000}"/>
    <cellStyle name="Примечание 2 2 4" xfId="1259" xr:uid="{00000000-0005-0000-0000-0000EB040000}"/>
    <cellStyle name="Примечание 2 2 5" xfId="1260" xr:uid="{00000000-0005-0000-0000-0000EC040000}"/>
    <cellStyle name="Примечание 2 2 6" xfId="1261" xr:uid="{00000000-0005-0000-0000-0000ED040000}"/>
    <cellStyle name="Примечание 2 2 7" xfId="1262" xr:uid="{00000000-0005-0000-0000-0000EE040000}"/>
    <cellStyle name="Примечание 2 3" xfId="1263" xr:uid="{00000000-0005-0000-0000-0000EF040000}"/>
    <cellStyle name="Примечание 2 4" xfId="1264" xr:uid="{00000000-0005-0000-0000-0000F0040000}"/>
    <cellStyle name="Примечание 2 5" xfId="1265" xr:uid="{00000000-0005-0000-0000-0000F1040000}"/>
    <cellStyle name="Примечание 2 6" xfId="1266" xr:uid="{00000000-0005-0000-0000-0000F2040000}"/>
    <cellStyle name="Примечание 2 7" xfId="1267" xr:uid="{00000000-0005-0000-0000-0000F3040000}"/>
    <cellStyle name="Примечание 2 8" xfId="1268" xr:uid="{00000000-0005-0000-0000-0000F4040000}"/>
    <cellStyle name="Примечание 3 2" xfId="1269" xr:uid="{00000000-0005-0000-0000-0000F5040000}"/>
    <cellStyle name="Примечание 3 2 2" xfId="1270" xr:uid="{00000000-0005-0000-0000-0000F6040000}"/>
    <cellStyle name="Примечание 3 2 3" xfId="1271" xr:uid="{00000000-0005-0000-0000-0000F7040000}"/>
    <cellStyle name="Примечание 3 2 4" xfId="1272" xr:uid="{00000000-0005-0000-0000-0000F8040000}"/>
    <cellStyle name="Примечание 3 2 5" xfId="1273" xr:uid="{00000000-0005-0000-0000-0000F9040000}"/>
    <cellStyle name="Примечание 3 2 6" xfId="1274" xr:uid="{00000000-0005-0000-0000-0000FA040000}"/>
    <cellStyle name="Примечание 3 2 7" xfId="1275" xr:uid="{00000000-0005-0000-0000-0000FB040000}"/>
    <cellStyle name="Примечание 4 2" xfId="1276" xr:uid="{00000000-0005-0000-0000-0000FC040000}"/>
    <cellStyle name="Примечание 4 2 2" xfId="1277" xr:uid="{00000000-0005-0000-0000-0000FD040000}"/>
    <cellStyle name="Примечание 4 2 3" xfId="1278" xr:uid="{00000000-0005-0000-0000-0000FE040000}"/>
    <cellStyle name="Примечание 4 2 4" xfId="1279" xr:uid="{00000000-0005-0000-0000-0000FF040000}"/>
    <cellStyle name="Примечание 4 2 5" xfId="1280" xr:uid="{00000000-0005-0000-0000-000000050000}"/>
    <cellStyle name="Примечание 4 2 6" xfId="1281" xr:uid="{00000000-0005-0000-0000-000001050000}"/>
    <cellStyle name="Примечание 4 2 7" xfId="1282" xr:uid="{00000000-0005-0000-0000-000002050000}"/>
    <cellStyle name="Примечание 5 2" xfId="1283" xr:uid="{00000000-0005-0000-0000-000003050000}"/>
    <cellStyle name="Примечание 5 2 2" xfId="1284" xr:uid="{00000000-0005-0000-0000-000004050000}"/>
    <cellStyle name="Примечание 5 2 3" xfId="1285" xr:uid="{00000000-0005-0000-0000-000005050000}"/>
    <cellStyle name="Примечание 5 2 4" xfId="1286" xr:uid="{00000000-0005-0000-0000-000006050000}"/>
    <cellStyle name="Примечание 5 2 5" xfId="1287" xr:uid="{00000000-0005-0000-0000-000007050000}"/>
    <cellStyle name="Примечание 5 2 6" xfId="1288" xr:uid="{00000000-0005-0000-0000-000008050000}"/>
    <cellStyle name="Примечание 5 2 7" xfId="1289" xr:uid="{00000000-0005-0000-0000-000009050000}"/>
    <cellStyle name="Примечание 6 2" xfId="1290" xr:uid="{00000000-0005-0000-0000-00000A050000}"/>
    <cellStyle name="Примечание 6 2 2" xfId="1291" xr:uid="{00000000-0005-0000-0000-00000B050000}"/>
    <cellStyle name="Примечание 6 2 3" xfId="1292" xr:uid="{00000000-0005-0000-0000-00000C050000}"/>
    <cellStyle name="Примечание 6 2 4" xfId="1293" xr:uid="{00000000-0005-0000-0000-00000D050000}"/>
    <cellStyle name="Примечание 6 2 5" xfId="1294" xr:uid="{00000000-0005-0000-0000-00000E050000}"/>
    <cellStyle name="Примечание 6 2 6" xfId="1295" xr:uid="{00000000-0005-0000-0000-00000F050000}"/>
    <cellStyle name="Примечание 6 2 7" xfId="1296" xr:uid="{00000000-0005-0000-0000-000010050000}"/>
    <cellStyle name="Примечание 7 2" xfId="1297" xr:uid="{00000000-0005-0000-0000-000011050000}"/>
    <cellStyle name="Примечание 7 2 2" xfId="1298" xr:uid="{00000000-0005-0000-0000-000012050000}"/>
    <cellStyle name="Примечание 7 2 3" xfId="1299" xr:uid="{00000000-0005-0000-0000-000013050000}"/>
    <cellStyle name="Примечание 7 2 4" xfId="1300" xr:uid="{00000000-0005-0000-0000-000014050000}"/>
    <cellStyle name="Примечание 7 2 5" xfId="1301" xr:uid="{00000000-0005-0000-0000-000015050000}"/>
    <cellStyle name="Примечание 7 2 6" xfId="1302" xr:uid="{00000000-0005-0000-0000-000016050000}"/>
    <cellStyle name="Примечание 7 2 7" xfId="1303" xr:uid="{00000000-0005-0000-0000-000017050000}"/>
    <cellStyle name="Примечание 8 2" xfId="1304" xr:uid="{00000000-0005-0000-0000-000018050000}"/>
    <cellStyle name="Примечание 8 2 2" xfId="1305" xr:uid="{00000000-0005-0000-0000-000019050000}"/>
    <cellStyle name="Примечание 8 2 3" xfId="1306" xr:uid="{00000000-0005-0000-0000-00001A050000}"/>
    <cellStyle name="Примечание 8 2 4" xfId="1307" xr:uid="{00000000-0005-0000-0000-00001B050000}"/>
    <cellStyle name="Примечание 8 2 5" xfId="1308" xr:uid="{00000000-0005-0000-0000-00001C050000}"/>
    <cellStyle name="Примечание 8 2 6" xfId="1309" xr:uid="{00000000-0005-0000-0000-00001D050000}"/>
    <cellStyle name="Примечание 8 2 7" xfId="1310" xr:uid="{00000000-0005-0000-0000-00001E050000}"/>
    <cellStyle name="Примечание 9 2" xfId="1311" xr:uid="{00000000-0005-0000-0000-00001F050000}"/>
    <cellStyle name="Примечание 9 2 2" xfId="1312" xr:uid="{00000000-0005-0000-0000-000020050000}"/>
    <cellStyle name="Примечание 9 2 3" xfId="1313" xr:uid="{00000000-0005-0000-0000-000021050000}"/>
    <cellStyle name="Примечание 9 2 4" xfId="1314" xr:uid="{00000000-0005-0000-0000-000022050000}"/>
    <cellStyle name="Примечание 9 2 5" xfId="1315" xr:uid="{00000000-0005-0000-0000-000023050000}"/>
    <cellStyle name="Примечание 9 2 6" xfId="1316" xr:uid="{00000000-0005-0000-0000-000024050000}"/>
    <cellStyle name="Примечание 9 2 7" xfId="1317" xr:uid="{00000000-0005-0000-0000-000025050000}"/>
    <cellStyle name="Процентный 2" xfId="1318" xr:uid="{00000000-0005-0000-0000-000026050000}"/>
    <cellStyle name="Процентный 2 2" xfId="1319" xr:uid="{00000000-0005-0000-0000-000027050000}"/>
    <cellStyle name="Процентный 3" xfId="1320" xr:uid="{00000000-0005-0000-0000-000028050000}"/>
    <cellStyle name="Процентный 3 2" xfId="1321" xr:uid="{00000000-0005-0000-0000-000029050000}"/>
    <cellStyle name="РесСмета" xfId="1322" xr:uid="{00000000-0005-0000-0000-00002A050000}"/>
    <cellStyle name="РесСмета 2" xfId="1323" xr:uid="{00000000-0005-0000-0000-00002B050000}"/>
    <cellStyle name="СводВедРес" xfId="1324" xr:uid="{00000000-0005-0000-0000-00002C050000}"/>
    <cellStyle name="СводкаСтоимРаб" xfId="1325" xr:uid="{00000000-0005-0000-0000-00002D050000}"/>
    <cellStyle name="СводкаСтоимРаб 2" xfId="1326" xr:uid="{00000000-0005-0000-0000-00002E050000}"/>
    <cellStyle name="СводРасч" xfId="1327" xr:uid="{00000000-0005-0000-0000-00002F050000}"/>
    <cellStyle name="Связанная ячейка 10 2" xfId="1328" xr:uid="{00000000-0005-0000-0000-000030050000}"/>
    <cellStyle name="Связанная ячейка 11" xfId="1329" xr:uid="{00000000-0005-0000-0000-000031050000}"/>
    <cellStyle name="Связанная ячейка 2" xfId="1330" xr:uid="{00000000-0005-0000-0000-000032050000}"/>
    <cellStyle name="Связанная ячейка 2 2" xfId="1331" xr:uid="{00000000-0005-0000-0000-000033050000}"/>
    <cellStyle name="Связанная ячейка 3 2" xfId="1332" xr:uid="{00000000-0005-0000-0000-000034050000}"/>
    <cellStyle name="Связанная ячейка 4 2" xfId="1333" xr:uid="{00000000-0005-0000-0000-000035050000}"/>
    <cellStyle name="Связанная ячейка 5 2" xfId="1334" xr:uid="{00000000-0005-0000-0000-000036050000}"/>
    <cellStyle name="Связанная ячейка 6 2" xfId="1335" xr:uid="{00000000-0005-0000-0000-000037050000}"/>
    <cellStyle name="Связанная ячейка 7 2" xfId="1336" xr:uid="{00000000-0005-0000-0000-000038050000}"/>
    <cellStyle name="Связанная ячейка 8 2" xfId="1337" xr:uid="{00000000-0005-0000-0000-000039050000}"/>
    <cellStyle name="Связанная ячейка 9 2" xfId="1338" xr:uid="{00000000-0005-0000-0000-00003A050000}"/>
    <cellStyle name="Стиль 1" xfId="1339" xr:uid="{00000000-0005-0000-0000-00003B050000}"/>
    <cellStyle name="Стиль 1 2" xfId="1340" xr:uid="{00000000-0005-0000-0000-00003C050000}"/>
    <cellStyle name="Текст предупреждения 10 2" xfId="1341" xr:uid="{00000000-0005-0000-0000-00003D050000}"/>
    <cellStyle name="Текст предупреждения 11" xfId="1342" xr:uid="{00000000-0005-0000-0000-00003E050000}"/>
    <cellStyle name="Текст предупреждения 2" xfId="1343" xr:uid="{00000000-0005-0000-0000-00003F050000}"/>
    <cellStyle name="Текст предупреждения 2 2" xfId="1344" xr:uid="{00000000-0005-0000-0000-000040050000}"/>
    <cellStyle name="Текст предупреждения 3 2" xfId="1345" xr:uid="{00000000-0005-0000-0000-000041050000}"/>
    <cellStyle name="Текст предупреждения 4 2" xfId="1346" xr:uid="{00000000-0005-0000-0000-000042050000}"/>
    <cellStyle name="Текст предупреждения 5 2" xfId="1347" xr:uid="{00000000-0005-0000-0000-000043050000}"/>
    <cellStyle name="Текст предупреждения 6 2" xfId="1348" xr:uid="{00000000-0005-0000-0000-000044050000}"/>
    <cellStyle name="Текст предупреждения 7 2" xfId="1349" xr:uid="{00000000-0005-0000-0000-000045050000}"/>
    <cellStyle name="Текст предупреждения 8 2" xfId="1350" xr:uid="{00000000-0005-0000-0000-000046050000}"/>
    <cellStyle name="Текст предупреждения 9 2" xfId="1351" xr:uid="{00000000-0005-0000-0000-000047050000}"/>
    <cellStyle name="Титул" xfId="1352" xr:uid="{00000000-0005-0000-0000-000048050000}"/>
    <cellStyle name="Тысячи [0]_laroux" xfId="1353" xr:uid="{00000000-0005-0000-0000-000049050000}"/>
    <cellStyle name="Тысячи_laroux" xfId="1354" xr:uid="{00000000-0005-0000-0000-00004A050000}"/>
    <cellStyle name="Финансовый [0] 2" xfId="1355" xr:uid="{00000000-0005-0000-0000-00004B050000}"/>
    <cellStyle name="Финансовый 10" xfId="1356" xr:uid="{00000000-0005-0000-0000-00004C050000}"/>
    <cellStyle name="Финансовый 10 2" xfId="1357" xr:uid="{00000000-0005-0000-0000-00004D050000}"/>
    <cellStyle name="Финансовый 10 2 2" xfId="1358" xr:uid="{00000000-0005-0000-0000-00004E050000}"/>
    <cellStyle name="Финансовый 10 2 3" xfId="1359" xr:uid="{00000000-0005-0000-0000-00004F050000}"/>
    <cellStyle name="Финансовый 10 3" xfId="1360" xr:uid="{00000000-0005-0000-0000-000050050000}"/>
    <cellStyle name="Финансовый 10 3 2" xfId="1361" xr:uid="{00000000-0005-0000-0000-000051050000}"/>
    <cellStyle name="Финансовый 11" xfId="1362" xr:uid="{00000000-0005-0000-0000-000052050000}"/>
    <cellStyle name="Финансовый 11 2" xfId="1363" xr:uid="{00000000-0005-0000-0000-000053050000}"/>
    <cellStyle name="Финансовый 11 2 2" xfId="1364" xr:uid="{00000000-0005-0000-0000-000054050000}"/>
    <cellStyle name="Финансовый 11 3" xfId="1365" xr:uid="{00000000-0005-0000-0000-000055050000}"/>
    <cellStyle name="Финансовый 11 3 2" xfId="1366" xr:uid="{00000000-0005-0000-0000-000056050000}"/>
    <cellStyle name="Финансовый 12" xfId="1367" xr:uid="{00000000-0005-0000-0000-000057050000}"/>
    <cellStyle name="Финансовый 12 2" xfId="1368" xr:uid="{00000000-0005-0000-0000-000058050000}"/>
    <cellStyle name="Финансовый 12 2 2" xfId="1369" xr:uid="{00000000-0005-0000-0000-000059050000}"/>
    <cellStyle name="Финансовый 12 3" xfId="1370" xr:uid="{00000000-0005-0000-0000-00005A050000}"/>
    <cellStyle name="Финансовый 12 3 2" xfId="1371" xr:uid="{00000000-0005-0000-0000-00005B050000}"/>
    <cellStyle name="Финансовый 13" xfId="1372" xr:uid="{00000000-0005-0000-0000-00005C050000}"/>
    <cellStyle name="Финансовый 13 2" xfId="1373" xr:uid="{00000000-0005-0000-0000-00005D050000}"/>
    <cellStyle name="Финансовый 13 2 2" xfId="1374" xr:uid="{00000000-0005-0000-0000-00005E050000}"/>
    <cellStyle name="Финансовый 13 3" xfId="1375" xr:uid="{00000000-0005-0000-0000-00005F050000}"/>
    <cellStyle name="Финансовый 13 3 2" xfId="1376" xr:uid="{00000000-0005-0000-0000-000060050000}"/>
    <cellStyle name="Финансовый 13 4" xfId="1377" xr:uid="{00000000-0005-0000-0000-000061050000}"/>
    <cellStyle name="Финансовый 13 4 2" xfId="1378" xr:uid="{00000000-0005-0000-0000-000062050000}"/>
    <cellStyle name="Финансовый 13 5" xfId="1379" xr:uid="{00000000-0005-0000-0000-000063050000}"/>
    <cellStyle name="Финансовый 13 6" xfId="1380" xr:uid="{00000000-0005-0000-0000-000064050000}"/>
    <cellStyle name="Финансовый 14" xfId="1381" xr:uid="{00000000-0005-0000-0000-000065050000}"/>
    <cellStyle name="Финансовый 14 2" xfId="1382" xr:uid="{00000000-0005-0000-0000-000066050000}"/>
    <cellStyle name="Финансовый 14 3" xfId="1383" xr:uid="{00000000-0005-0000-0000-000067050000}"/>
    <cellStyle name="Финансовый 14 3 2" xfId="1384" xr:uid="{00000000-0005-0000-0000-000068050000}"/>
    <cellStyle name="Финансовый 15" xfId="1385" xr:uid="{00000000-0005-0000-0000-000069050000}"/>
    <cellStyle name="Финансовый 15 2" xfId="1386" xr:uid="{00000000-0005-0000-0000-00006A050000}"/>
    <cellStyle name="Финансовый 15 3" xfId="1387" xr:uid="{00000000-0005-0000-0000-00006B050000}"/>
    <cellStyle name="Финансовый 16" xfId="1388" xr:uid="{00000000-0005-0000-0000-00006C050000}"/>
    <cellStyle name="Финансовый 16 2" xfId="1389" xr:uid="{00000000-0005-0000-0000-00006D050000}"/>
    <cellStyle name="Финансовый 17" xfId="1390" xr:uid="{00000000-0005-0000-0000-00006E050000}"/>
    <cellStyle name="Финансовый 17 2" xfId="1391" xr:uid="{00000000-0005-0000-0000-00006F050000}"/>
    <cellStyle name="Финансовый 18" xfId="1392" xr:uid="{00000000-0005-0000-0000-000070050000}"/>
    <cellStyle name="Финансовый 18 2" xfId="1393" xr:uid="{00000000-0005-0000-0000-000071050000}"/>
    <cellStyle name="Финансовый 19" xfId="1394" xr:uid="{00000000-0005-0000-0000-000072050000}"/>
    <cellStyle name="Финансовый 19 2" xfId="1395" xr:uid="{00000000-0005-0000-0000-000073050000}"/>
    <cellStyle name="Финансовый 2" xfId="1396" xr:uid="{00000000-0005-0000-0000-000074050000}"/>
    <cellStyle name="Финансовый 2 10" xfId="1397" xr:uid="{00000000-0005-0000-0000-000075050000}"/>
    <cellStyle name="Финансовый 2 10 2" xfId="1398" xr:uid="{00000000-0005-0000-0000-000076050000}"/>
    <cellStyle name="Финансовый 2 11" xfId="1399" xr:uid="{00000000-0005-0000-0000-000077050000}"/>
    <cellStyle name="Финансовый 2 11 2" xfId="1400" xr:uid="{00000000-0005-0000-0000-000078050000}"/>
    <cellStyle name="Финансовый 2 12" xfId="1401" xr:uid="{00000000-0005-0000-0000-000079050000}"/>
    <cellStyle name="Финансовый 2 12 2" xfId="1402" xr:uid="{00000000-0005-0000-0000-00007A050000}"/>
    <cellStyle name="Финансовый 2 13" xfId="1403" xr:uid="{00000000-0005-0000-0000-00007B050000}"/>
    <cellStyle name="Финансовый 2 14" xfId="1404" xr:uid="{00000000-0005-0000-0000-00007C050000}"/>
    <cellStyle name="Финансовый 2 15" xfId="1405" xr:uid="{00000000-0005-0000-0000-00007D050000}"/>
    <cellStyle name="Финансовый 2 16" xfId="1406" xr:uid="{00000000-0005-0000-0000-00007E050000}"/>
    <cellStyle name="Финансовый 2 17" xfId="1407" xr:uid="{00000000-0005-0000-0000-00007F050000}"/>
    <cellStyle name="Финансовый 2 18" xfId="1408" xr:uid="{00000000-0005-0000-0000-000080050000}"/>
    <cellStyle name="Финансовый 2 19" xfId="1409" xr:uid="{00000000-0005-0000-0000-000081050000}"/>
    <cellStyle name="Финансовый 2 2" xfId="1410" xr:uid="{00000000-0005-0000-0000-000082050000}"/>
    <cellStyle name="Финансовый 2 2 10" xfId="1411" xr:uid="{00000000-0005-0000-0000-000083050000}"/>
    <cellStyle name="Финансовый 2 2 10 2" xfId="1412" xr:uid="{00000000-0005-0000-0000-000084050000}"/>
    <cellStyle name="Финансовый 2 2 11" xfId="1413" xr:uid="{00000000-0005-0000-0000-000085050000}"/>
    <cellStyle name="Финансовый 2 2 11 2" xfId="1414" xr:uid="{00000000-0005-0000-0000-000086050000}"/>
    <cellStyle name="Финансовый 2 2 12" xfId="1415" xr:uid="{00000000-0005-0000-0000-000087050000}"/>
    <cellStyle name="Финансовый 2 2 12 2" xfId="1416" xr:uid="{00000000-0005-0000-0000-000088050000}"/>
    <cellStyle name="Финансовый 2 2 13" xfId="1417" xr:uid="{00000000-0005-0000-0000-000089050000}"/>
    <cellStyle name="Финансовый 2 2 14" xfId="1418" xr:uid="{00000000-0005-0000-0000-00008A050000}"/>
    <cellStyle name="Финансовый 2 2 15" xfId="1419" xr:uid="{00000000-0005-0000-0000-00008B050000}"/>
    <cellStyle name="Финансовый 2 2 16" xfId="1420" xr:uid="{00000000-0005-0000-0000-00008C050000}"/>
    <cellStyle name="Финансовый 2 2 2" xfId="1421" xr:uid="{00000000-0005-0000-0000-00008D050000}"/>
    <cellStyle name="Финансовый 2 2 2 2" xfId="1422" xr:uid="{00000000-0005-0000-0000-00008E050000}"/>
    <cellStyle name="Финансовый 2 2 2 2 2" xfId="1423" xr:uid="{00000000-0005-0000-0000-00008F050000}"/>
    <cellStyle name="Финансовый 2 2 2 2 3" xfId="1424" xr:uid="{00000000-0005-0000-0000-000090050000}"/>
    <cellStyle name="Финансовый 2 2 2 3" xfId="1425" xr:uid="{00000000-0005-0000-0000-000091050000}"/>
    <cellStyle name="Финансовый 2 2 2 4" xfId="1426" xr:uid="{00000000-0005-0000-0000-000092050000}"/>
    <cellStyle name="Финансовый 2 2 2 5" xfId="1427" xr:uid="{00000000-0005-0000-0000-000093050000}"/>
    <cellStyle name="Финансовый 2 2 3" xfId="1428" xr:uid="{00000000-0005-0000-0000-000094050000}"/>
    <cellStyle name="Финансовый 2 2 3 2" xfId="1429" xr:uid="{00000000-0005-0000-0000-000095050000}"/>
    <cellStyle name="Финансовый 2 2 3 3" xfId="1430" xr:uid="{00000000-0005-0000-0000-000096050000}"/>
    <cellStyle name="Финансовый 2 2 4" xfId="1431" xr:uid="{00000000-0005-0000-0000-000097050000}"/>
    <cellStyle name="Финансовый 2 2 4 2" xfId="1432" xr:uid="{00000000-0005-0000-0000-000098050000}"/>
    <cellStyle name="Финансовый 2 2 5" xfId="1433" xr:uid="{00000000-0005-0000-0000-000099050000}"/>
    <cellStyle name="Финансовый 2 2 5 2" xfId="1434" xr:uid="{00000000-0005-0000-0000-00009A050000}"/>
    <cellStyle name="Финансовый 2 2 6" xfId="1435" xr:uid="{00000000-0005-0000-0000-00009B050000}"/>
    <cellStyle name="Финансовый 2 2 6 2" xfId="1436" xr:uid="{00000000-0005-0000-0000-00009C050000}"/>
    <cellStyle name="Финансовый 2 2 7" xfId="1437" xr:uid="{00000000-0005-0000-0000-00009D050000}"/>
    <cellStyle name="Финансовый 2 2 7 2" xfId="1438" xr:uid="{00000000-0005-0000-0000-00009E050000}"/>
    <cellStyle name="Финансовый 2 2 8" xfId="1439" xr:uid="{00000000-0005-0000-0000-00009F050000}"/>
    <cellStyle name="Финансовый 2 2 8 2" xfId="1440" xr:uid="{00000000-0005-0000-0000-0000A0050000}"/>
    <cellStyle name="Финансовый 2 2 9" xfId="1441" xr:uid="{00000000-0005-0000-0000-0000A1050000}"/>
    <cellStyle name="Финансовый 2 2 9 2" xfId="1442" xr:uid="{00000000-0005-0000-0000-0000A2050000}"/>
    <cellStyle name="Финансовый 2 20" xfId="1443" xr:uid="{00000000-0005-0000-0000-0000A3050000}"/>
    <cellStyle name="Финансовый 2 21" xfId="1444" xr:uid="{00000000-0005-0000-0000-0000A4050000}"/>
    <cellStyle name="Финансовый 2 22" xfId="1445" xr:uid="{00000000-0005-0000-0000-0000A5050000}"/>
    <cellStyle name="Финансовый 2 23" xfId="1446" xr:uid="{00000000-0005-0000-0000-0000A6050000}"/>
    <cellStyle name="Финансовый 2 3" xfId="1447" xr:uid="{00000000-0005-0000-0000-0000A7050000}"/>
    <cellStyle name="Финансовый 2 3 2" xfId="1448" xr:uid="{00000000-0005-0000-0000-0000A8050000}"/>
    <cellStyle name="Финансовый 2 3 3" xfId="1449" xr:uid="{00000000-0005-0000-0000-0000A9050000}"/>
    <cellStyle name="Финансовый 2 4" xfId="1450" xr:uid="{00000000-0005-0000-0000-0000AA050000}"/>
    <cellStyle name="Финансовый 2 4 2" xfId="1451" xr:uid="{00000000-0005-0000-0000-0000AB050000}"/>
    <cellStyle name="Финансовый 2 4 3" xfId="1452" xr:uid="{00000000-0005-0000-0000-0000AC050000}"/>
    <cellStyle name="Финансовый 2 5" xfId="1453" xr:uid="{00000000-0005-0000-0000-0000AD050000}"/>
    <cellStyle name="Финансовый 2 5 2" xfId="1454" xr:uid="{00000000-0005-0000-0000-0000AE050000}"/>
    <cellStyle name="Финансовый 2 6" xfId="1455" xr:uid="{00000000-0005-0000-0000-0000AF050000}"/>
    <cellStyle name="Финансовый 2 6 2" xfId="1456" xr:uid="{00000000-0005-0000-0000-0000B0050000}"/>
    <cellStyle name="Финансовый 2 7" xfId="1457" xr:uid="{00000000-0005-0000-0000-0000B1050000}"/>
    <cellStyle name="Финансовый 2 7 2" xfId="1458" xr:uid="{00000000-0005-0000-0000-0000B2050000}"/>
    <cellStyle name="Финансовый 2 8" xfId="1459" xr:uid="{00000000-0005-0000-0000-0000B3050000}"/>
    <cellStyle name="Финансовый 2 8 2" xfId="1460" xr:uid="{00000000-0005-0000-0000-0000B4050000}"/>
    <cellStyle name="Финансовый 2 9" xfId="1461" xr:uid="{00000000-0005-0000-0000-0000B5050000}"/>
    <cellStyle name="Финансовый 2 9 2" xfId="1462" xr:uid="{00000000-0005-0000-0000-0000B6050000}"/>
    <cellStyle name="Финансовый 2_металл Сергею 15.10.09" xfId="1463" xr:uid="{00000000-0005-0000-0000-0000B7050000}"/>
    <cellStyle name="Финансовый 20" xfId="1464" xr:uid="{00000000-0005-0000-0000-0000B8050000}"/>
    <cellStyle name="Финансовый 20 2" xfId="1465" xr:uid="{00000000-0005-0000-0000-0000B9050000}"/>
    <cellStyle name="Финансовый 21" xfId="1466" xr:uid="{00000000-0005-0000-0000-0000BA050000}"/>
    <cellStyle name="Финансовый 21 2" xfId="1467" xr:uid="{00000000-0005-0000-0000-0000BB050000}"/>
    <cellStyle name="Финансовый 22" xfId="1468" xr:uid="{00000000-0005-0000-0000-0000BC050000}"/>
    <cellStyle name="Финансовый 22 2" xfId="1469" xr:uid="{00000000-0005-0000-0000-0000BD050000}"/>
    <cellStyle name="Финансовый 23" xfId="1470" xr:uid="{00000000-0005-0000-0000-0000BE050000}"/>
    <cellStyle name="Финансовый 23 2" xfId="1471" xr:uid="{00000000-0005-0000-0000-0000BF050000}"/>
    <cellStyle name="Финансовый 24" xfId="1472" xr:uid="{00000000-0005-0000-0000-0000C0050000}"/>
    <cellStyle name="Финансовый 24 2" xfId="1473" xr:uid="{00000000-0005-0000-0000-0000C1050000}"/>
    <cellStyle name="Финансовый 25" xfId="1474" xr:uid="{00000000-0005-0000-0000-0000C2050000}"/>
    <cellStyle name="Финансовый 25 2" xfId="1475" xr:uid="{00000000-0005-0000-0000-0000C3050000}"/>
    <cellStyle name="Финансовый 26" xfId="1476" xr:uid="{00000000-0005-0000-0000-0000C4050000}"/>
    <cellStyle name="Финансовый 26 2" xfId="1477" xr:uid="{00000000-0005-0000-0000-0000C5050000}"/>
    <cellStyle name="Финансовый 27" xfId="1478" xr:uid="{00000000-0005-0000-0000-0000C6050000}"/>
    <cellStyle name="Финансовый 28" xfId="1479" xr:uid="{00000000-0005-0000-0000-0000C7050000}"/>
    <cellStyle name="Финансовый 28 2" xfId="1480" xr:uid="{00000000-0005-0000-0000-0000C8050000}"/>
    <cellStyle name="Финансовый 29" xfId="1481" xr:uid="{00000000-0005-0000-0000-0000C9050000}"/>
    <cellStyle name="Финансовый 29 2" xfId="1482" xr:uid="{00000000-0005-0000-0000-0000CA050000}"/>
    <cellStyle name="Финансовый 3" xfId="1483" xr:uid="{00000000-0005-0000-0000-0000CB050000}"/>
    <cellStyle name="Финансовый 3 10" xfId="1484" xr:uid="{00000000-0005-0000-0000-0000CC050000}"/>
    <cellStyle name="Финансовый 3 11" xfId="1485" xr:uid="{00000000-0005-0000-0000-0000CD050000}"/>
    <cellStyle name="Финансовый 3 12" xfId="1486" xr:uid="{00000000-0005-0000-0000-0000CE050000}"/>
    <cellStyle name="Финансовый 3 13" xfId="1487" xr:uid="{00000000-0005-0000-0000-0000CF050000}"/>
    <cellStyle name="Финансовый 3 14" xfId="1488" xr:uid="{00000000-0005-0000-0000-0000D0050000}"/>
    <cellStyle name="Финансовый 3 15" xfId="1489" xr:uid="{00000000-0005-0000-0000-0000D1050000}"/>
    <cellStyle name="Финансовый 3 16" xfId="1490" xr:uid="{00000000-0005-0000-0000-0000D2050000}"/>
    <cellStyle name="Финансовый 3 17" xfId="1491" xr:uid="{00000000-0005-0000-0000-0000D3050000}"/>
    <cellStyle name="Финансовый 3 18" xfId="1492" xr:uid="{00000000-0005-0000-0000-0000D4050000}"/>
    <cellStyle name="Финансовый 3 19" xfId="1493" xr:uid="{00000000-0005-0000-0000-0000D5050000}"/>
    <cellStyle name="Финансовый 3 2" xfId="1494" xr:uid="{00000000-0005-0000-0000-0000D6050000}"/>
    <cellStyle name="Финансовый 3 2 2" xfId="1495" xr:uid="{00000000-0005-0000-0000-0000D7050000}"/>
    <cellStyle name="Финансовый 3 2 2 2" xfId="1496" xr:uid="{00000000-0005-0000-0000-0000D8050000}"/>
    <cellStyle name="Финансовый 3 2 2 2 2" xfId="1497" xr:uid="{00000000-0005-0000-0000-0000D9050000}"/>
    <cellStyle name="Финансовый 3 2 2 2 2 2" xfId="1498" xr:uid="{00000000-0005-0000-0000-0000DA050000}"/>
    <cellStyle name="Финансовый 3 2 2 2 2 2 2" xfId="1499" xr:uid="{00000000-0005-0000-0000-0000DB050000}"/>
    <cellStyle name="Финансовый 3 2 2 2 2 3" xfId="1500" xr:uid="{00000000-0005-0000-0000-0000DC050000}"/>
    <cellStyle name="Финансовый 3 2 2 2 3" xfId="1501" xr:uid="{00000000-0005-0000-0000-0000DD050000}"/>
    <cellStyle name="Финансовый 3 2 2 3" xfId="1502" xr:uid="{00000000-0005-0000-0000-0000DE050000}"/>
    <cellStyle name="Финансовый 3 2 2 4" xfId="1503" xr:uid="{00000000-0005-0000-0000-0000DF050000}"/>
    <cellStyle name="Финансовый 3 2 3" xfId="1504" xr:uid="{00000000-0005-0000-0000-0000E0050000}"/>
    <cellStyle name="Финансовый 3 2 3 2" xfId="1505" xr:uid="{00000000-0005-0000-0000-0000E1050000}"/>
    <cellStyle name="Финансовый 3 2 4" xfId="1506" xr:uid="{00000000-0005-0000-0000-0000E2050000}"/>
    <cellStyle name="Финансовый 3 2 4 2" xfId="1507" xr:uid="{00000000-0005-0000-0000-0000E3050000}"/>
    <cellStyle name="Финансовый 3 2 5" xfId="1508" xr:uid="{00000000-0005-0000-0000-0000E4050000}"/>
    <cellStyle name="Финансовый 3 2 5 2" xfId="1509" xr:uid="{00000000-0005-0000-0000-0000E5050000}"/>
    <cellStyle name="Финансовый 3 2 6" xfId="1510" xr:uid="{00000000-0005-0000-0000-0000E6050000}"/>
    <cellStyle name="Финансовый 3 2 6 2" xfId="1511" xr:uid="{00000000-0005-0000-0000-0000E7050000}"/>
    <cellStyle name="Финансовый 3 2 7" xfId="1512" xr:uid="{00000000-0005-0000-0000-0000E8050000}"/>
    <cellStyle name="Финансовый 3 2 7 2" xfId="1513" xr:uid="{00000000-0005-0000-0000-0000E9050000}"/>
    <cellStyle name="Финансовый 3 2 8" xfId="1514" xr:uid="{00000000-0005-0000-0000-0000EA050000}"/>
    <cellStyle name="Финансовый 3 2 8 2" xfId="1515" xr:uid="{00000000-0005-0000-0000-0000EB050000}"/>
    <cellStyle name="Финансовый 3 2 9" xfId="1516" xr:uid="{00000000-0005-0000-0000-0000EC050000}"/>
    <cellStyle name="Финансовый 3 20" xfId="1517" xr:uid="{00000000-0005-0000-0000-0000ED050000}"/>
    <cellStyle name="Финансовый 3 21" xfId="1518" xr:uid="{00000000-0005-0000-0000-0000EE050000}"/>
    <cellStyle name="Финансовый 3 22" xfId="1519" xr:uid="{00000000-0005-0000-0000-0000EF050000}"/>
    <cellStyle name="Финансовый 3 22 2" xfId="1520" xr:uid="{00000000-0005-0000-0000-0000F0050000}"/>
    <cellStyle name="Финансовый 3 3" xfId="1521" xr:uid="{00000000-0005-0000-0000-0000F1050000}"/>
    <cellStyle name="Финансовый 3 3 2" xfId="1522" xr:uid="{00000000-0005-0000-0000-0000F2050000}"/>
    <cellStyle name="Финансовый 3 4" xfId="1523" xr:uid="{00000000-0005-0000-0000-0000F3050000}"/>
    <cellStyle name="Финансовый 3 4 2" xfId="1524" xr:uid="{00000000-0005-0000-0000-0000F4050000}"/>
    <cellStyle name="Финансовый 3 4 2 2" xfId="1525" xr:uid="{00000000-0005-0000-0000-0000F5050000}"/>
    <cellStyle name="Финансовый 3 4 3" xfId="1526" xr:uid="{00000000-0005-0000-0000-0000F6050000}"/>
    <cellStyle name="Финансовый 3 5" xfId="1527" xr:uid="{00000000-0005-0000-0000-0000F7050000}"/>
    <cellStyle name="Финансовый 3 6" xfId="1528" xr:uid="{00000000-0005-0000-0000-0000F8050000}"/>
    <cellStyle name="Финансовый 3 7" xfId="1529" xr:uid="{00000000-0005-0000-0000-0000F9050000}"/>
    <cellStyle name="Финансовый 3 8" xfId="1530" xr:uid="{00000000-0005-0000-0000-0000FA050000}"/>
    <cellStyle name="Финансовый 3 9" xfId="1531" xr:uid="{00000000-0005-0000-0000-0000FB050000}"/>
    <cellStyle name="Финансовый 30" xfId="1532" xr:uid="{00000000-0005-0000-0000-0000FC050000}"/>
    <cellStyle name="Финансовый 31" xfId="1533" xr:uid="{00000000-0005-0000-0000-0000FD050000}"/>
    <cellStyle name="Финансовый 32" xfId="1534" xr:uid="{00000000-0005-0000-0000-0000FE050000}"/>
    <cellStyle name="Финансовый 33" xfId="1535" xr:uid="{00000000-0005-0000-0000-0000FF050000}"/>
    <cellStyle name="Финансовый 34" xfId="1536" xr:uid="{00000000-0005-0000-0000-000000060000}"/>
    <cellStyle name="Финансовый 35" xfId="1537" xr:uid="{00000000-0005-0000-0000-000001060000}"/>
    <cellStyle name="Финансовый 36" xfId="1538" xr:uid="{00000000-0005-0000-0000-000002060000}"/>
    <cellStyle name="Финансовый 37" xfId="1539" xr:uid="{00000000-0005-0000-0000-000003060000}"/>
    <cellStyle name="Финансовый 38" xfId="1540" xr:uid="{00000000-0005-0000-0000-000004060000}"/>
    <cellStyle name="Финансовый 39" xfId="1541" xr:uid="{00000000-0005-0000-0000-000005060000}"/>
    <cellStyle name="Финансовый 4" xfId="1542" xr:uid="{00000000-0005-0000-0000-000006060000}"/>
    <cellStyle name="Финансовый 4 10" xfId="1543" xr:uid="{00000000-0005-0000-0000-000007060000}"/>
    <cellStyle name="Финансовый 4 11" xfId="1544" xr:uid="{00000000-0005-0000-0000-000008060000}"/>
    <cellStyle name="Финансовый 4 12" xfId="1545" xr:uid="{00000000-0005-0000-0000-000009060000}"/>
    <cellStyle name="Финансовый 4 13" xfId="1546" xr:uid="{00000000-0005-0000-0000-00000A060000}"/>
    <cellStyle name="Финансовый 4 14" xfId="1547" xr:uid="{00000000-0005-0000-0000-00000B060000}"/>
    <cellStyle name="Финансовый 4 15" xfId="1548" xr:uid="{00000000-0005-0000-0000-00000C060000}"/>
    <cellStyle name="Финансовый 4 2" xfId="1549" xr:uid="{00000000-0005-0000-0000-00000D060000}"/>
    <cellStyle name="Финансовый 4 2 2" xfId="1550" xr:uid="{00000000-0005-0000-0000-00000E060000}"/>
    <cellStyle name="Финансовый 4 2 3" xfId="1551" xr:uid="{00000000-0005-0000-0000-00000F060000}"/>
    <cellStyle name="Финансовый 4 3" xfId="1552" xr:uid="{00000000-0005-0000-0000-000010060000}"/>
    <cellStyle name="Финансовый 4 4" xfId="1553" xr:uid="{00000000-0005-0000-0000-000011060000}"/>
    <cellStyle name="Финансовый 4 5" xfId="1554" xr:uid="{00000000-0005-0000-0000-000012060000}"/>
    <cellStyle name="Финансовый 4 6" xfId="1555" xr:uid="{00000000-0005-0000-0000-000013060000}"/>
    <cellStyle name="Финансовый 4 7" xfId="1556" xr:uid="{00000000-0005-0000-0000-000014060000}"/>
    <cellStyle name="Финансовый 4 8" xfId="1557" xr:uid="{00000000-0005-0000-0000-000015060000}"/>
    <cellStyle name="Финансовый 4 9" xfId="1558" xr:uid="{00000000-0005-0000-0000-000016060000}"/>
    <cellStyle name="Финансовый 40" xfId="1559" xr:uid="{00000000-0005-0000-0000-000017060000}"/>
    <cellStyle name="Финансовый 41" xfId="1560" xr:uid="{00000000-0005-0000-0000-000018060000}"/>
    <cellStyle name="Финансовый 42" xfId="1561" xr:uid="{00000000-0005-0000-0000-000019060000}"/>
    <cellStyle name="Финансовый 43" xfId="1562" xr:uid="{00000000-0005-0000-0000-00001A060000}"/>
    <cellStyle name="Финансовый 44" xfId="1563" xr:uid="{00000000-0005-0000-0000-00001B060000}"/>
    <cellStyle name="Финансовый 45" xfId="1614" xr:uid="{B20226A1-D7B3-48B8-AE04-F108119D4649}"/>
    <cellStyle name="Финансовый 5" xfId="1564" xr:uid="{00000000-0005-0000-0000-00001C060000}"/>
    <cellStyle name="Финансовый 5 2" xfId="1565" xr:uid="{00000000-0005-0000-0000-00001D060000}"/>
    <cellStyle name="Финансовый 5 2 2" xfId="1566" xr:uid="{00000000-0005-0000-0000-00001E060000}"/>
    <cellStyle name="Финансовый 5 2 2 2" xfId="1567" xr:uid="{00000000-0005-0000-0000-00001F060000}"/>
    <cellStyle name="Финансовый 5 3" xfId="1568" xr:uid="{00000000-0005-0000-0000-000020060000}"/>
    <cellStyle name="Финансовый 5 4" xfId="1569" xr:uid="{00000000-0005-0000-0000-000021060000}"/>
    <cellStyle name="Финансовый 5 5" xfId="1570" xr:uid="{00000000-0005-0000-0000-000022060000}"/>
    <cellStyle name="Финансовый 5 6" xfId="1571" xr:uid="{00000000-0005-0000-0000-000023060000}"/>
    <cellStyle name="Финансовый 5 6 2" xfId="1572" xr:uid="{00000000-0005-0000-0000-000024060000}"/>
    <cellStyle name="Финансовый 6" xfId="1573" xr:uid="{00000000-0005-0000-0000-000025060000}"/>
    <cellStyle name="Финансовый 6 2" xfId="1574" xr:uid="{00000000-0005-0000-0000-000026060000}"/>
    <cellStyle name="Финансовый 6 2 2" xfId="1575" xr:uid="{00000000-0005-0000-0000-000027060000}"/>
    <cellStyle name="Финансовый 6 3" xfId="1576" xr:uid="{00000000-0005-0000-0000-000028060000}"/>
    <cellStyle name="Финансовый 6 4" xfId="1577" xr:uid="{00000000-0005-0000-0000-000029060000}"/>
    <cellStyle name="Финансовый 6 4 2" xfId="1578" xr:uid="{00000000-0005-0000-0000-00002A060000}"/>
    <cellStyle name="Финансовый 6 5" xfId="1579" xr:uid="{00000000-0005-0000-0000-00002B060000}"/>
    <cellStyle name="Финансовый 7" xfId="1580" xr:uid="{00000000-0005-0000-0000-00002C060000}"/>
    <cellStyle name="Финансовый 7 2" xfId="1581" xr:uid="{00000000-0005-0000-0000-00002D060000}"/>
    <cellStyle name="Финансовый 7 3" xfId="1582" xr:uid="{00000000-0005-0000-0000-00002E060000}"/>
    <cellStyle name="Финансовый 8" xfId="1583" xr:uid="{00000000-0005-0000-0000-00002F060000}"/>
    <cellStyle name="Финансовый 8 2" xfId="1584" xr:uid="{00000000-0005-0000-0000-000030060000}"/>
    <cellStyle name="Финансовый 8 2 2" xfId="1585" xr:uid="{00000000-0005-0000-0000-000031060000}"/>
    <cellStyle name="Финансовый 8 2 2 2" xfId="1586" xr:uid="{00000000-0005-0000-0000-000032060000}"/>
    <cellStyle name="Финансовый 8 3" xfId="1587" xr:uid="{00000000-0005-0000-0000-000033060000}"/>
    <cellStyle name="Финансовый 8 4" xfId="1588" xr:uid="{00000000-0005-0000-0000-000034060000}"/>
    <cellStyle name="Финансовый 8 4 2" xfId="1589" xr:uid="{00000000-0005-0000-0000-000035060000}"/>
    <cellStyle name="Финансовый 9" xfId="1590" xr:uid="{00000000-0005-0000-0000-000036060000}"/>
    <cellStyle name="Финансовый 9 2" xfId="1591" xr:uid="{00000000-0005-0000-0000-000037060000}"/>
    <cellStyle name="Финансовый 9 2 2" xfId="1592" xr:uid="{00000000-0005-0000-0000-000038060000}"/>
    <cellStyle name="Финансовый 9 2 2 2" xfId="1593" xr:uid="{00000000-0005-0000-0000-000039060000}"/>
    <cellStyle name="Финансовый 9 3" xfId="1594" xr:uid="{00000000-0005-0000-0000-00003A060000}"/>
    <cellStyle name="Финансовый 9 4" xfId="1595" xr:uid="{00000000-0005-0000-0000-00003B060000}"/>
    <cellStyle name="Финансовый 9 5" xfId="1596" xr:uid="{00000000-0005-0000-0000-00003C060000}"/>
    <cellStyle name="Финансовый 9 5 2" xfId="1597" xr:uid="{00000000-0005-0000-0000-00003D060000}"/>
    <cellStyle name="Хвост" xfId="1598" xr:uid="{00000000-0005-0000-0000-00003E060000}"/>
    <cellStyle name="Хороший 10 2" xfId="1599" xr:uid="{00000000-0005-0000-0000-00003F060000}"/>
    <cellStyle name="Хороший 11" xfId="1600" xr:uid="{00000000-0005-0000-0000-000040060000}"/>
    <cellStyle name="Хороший 2" xfId="1601" xr:uid="{00000000-0005-0000-0000-000041060000}"/>
    <cellStyle name="Хороший 2 2" xfId="1602" xr:uid="{00000000-0005-0000-0000-000042060000}"/>
    <cellStyle name="Хороший 3 2" xfId="1603" xr:uid="{00000000-0005-0000-0000-000043060000}"/>
    <cellStyle name="Хороший 4 2" xfId="1604" xr:uid="{00000000-0005-0000-0000-000044060000}"/>
    <cellStyle name="Хороший 5 2" xfId="1605" xr:uid="{00000000-0005-0000-0000-000045060000}"/>
    <cellStyle name="Хороший 6 2" xfId="1606" xr:uid="{00000000-0005-0000-0000-000046060000}"/>
    <cellStyle name="Хороший 7 2" xfId="1607" xr:uid="{00000000-0005-0000-0000-000047060000}"/>
    <cellStyle name="Хороший 8 2" xfId="1608" xr:uid="{00000000-0005-0000-0000-000048060000}"/>
    <cellStyle name="Хороший 9 2" xfId="1609" xr:uid="{00000000-0005-0000-0000-000049060000}"/>
    <cellStyle name="Ценник" xfId="1610" xr:uid="{00000000-0005-0000-0000-00004A060000}"/>
    <cellStyle name="Ценник 2" xfId="1611" xr:uid="{00000000-0005-0000-0000-00004B060000}"/>
    <cellStyle name="Экспертиза" xfId="1612" xr:uid="{00000000-0005-0000-0000-00004C06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ad-2008\Public\FS\&#1061;&#1086;&#1083;&#1076;&#1080;&#1085;&#1075;\&#1059;&#1050;\&#1060;&#1069;&#1057;\_&#1060;&#1069;&#1057;\&#1041;&#1080;&#1079;&#1085;&#1077;&#1089;-&#1087;&#1083;&#1072;&#1085;&#1099;\&#1043;&#1072;&#1079;&#1086;&#1073;&#1077;&#1090;&#1086;&#1085;\&#1042;&#1040;&#1056;&#1048;&#1040;&#1053;&#1058;&#1067;%20&#1041;&#1048;&#1047;&#1053;&#1045;&#1057;-&#1055;&#1051;&#1040;&#1053;&#1054;&#1042;%20&#1044;&#1051;&#1071;%20&#1048;&#1053;&#1042;&#1045;&#1057;&#1058;&#1054;&#1056;&#1054;&#1042;%20-%20&#1071;&#1053;&#1042;&#1040;&#1056;&#1068;%202009\&#1042;&#1072;&#1088;&#1080;&#1072;&#1085;&#1090;%20&#1043;&#1041;%20+%203%20&#1087;&#1088;&#1077;&#1089;&#1089;&#1072;\&#1042;&#1072;&#1088;&#1080;&#1072;&#1085;&#1090;%20&#1043;&#1041;%20+%203%20&#1087;&#1088;&#1077;&#1089;&#1089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исание"/>
      <sheetName val="Параметры"/>
      <sheetName val="ПП"/>
      <sheetName val="БП"/>
      <sheetName val="БП-год"/>
      <sheetName val="Рецептура"/>
      <sheetName val="Калькуляция"/>
      <sheetName val="ФОТ"/>
      <sheetName val="ШР"/>
      <sheetName val="ГСМ"/>
      <sheetName val="Эл-эн"/>
      <sheetName val="ЖД"/>
      <sheetName val="Налоги"/>
      <sheetName val="Кредиты"/>
      <sheetName val="ИБ"/>
      <sheetName val="АО"/>
      <sheetName val="БДР"/>
      <sheetName val="БДР-год"/>
      <sheetName val="CF"/>
      <sheetName val="Стоимость бизнеса"/>
      <sheetName val="Баланс"/>
      <sheetName val="БДДС"/>
      <sheetName val="Коэффициенты"/>
      <sheetName val="СД"/>
      <sheetName val="1"/>
      <sheetName val="2"/>
      <sheetName val="2.1"/>
      <sheetName val="2.2"/>
      <sheetName val="4.1"/>
      <sheetName val="5.1"/>
      <sheetName val="5.2"/>
      <sheetName val="8.1"/>
      <sheetName val="10.1"/>
      <sheetName val="10.2"/>
      <sheetName val="10.3"/>
      <sheetName val="10.4"/>
      <sheetName val="11.2"/>
      <sheetName val="11.3"/>
      <sheetName val="11.4"/>
      <sheetName val="11.5"/>
      <sheetName val="Р10.2"/>
      <sheetName val="Закл"/>
      <sheetName val="Расчет компенсаций"/>
    </sheetNames>
    <sheetDataSet>
      <sheetData sheetId="0"/>
      <sheetData sheetId="1" refreshError="1">
        <row r="4">
          <cell r="B4">
            <v>0.8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84BA02-AB11-48C6-B48D-6D8AE2182B90}">
  <sheetPr filterMode="1">
    <tabColor rgb="FF92D050"/>
    <outlinePr summaryBelow="0"/>
    <pageSetUpPr fitToPage="1"/>
  </sheetPr>
  <dimension ref="A1:AD96"/>
  <sheetViews>
    <sheetView tabSelected="1" view="pageBreakPreview" zoomScaleNormal="100" zoomScaleSheetLayoutView="100" workbookViewId="0">
      <pane xSplit="1" ySplit="5" topLeftCell="B84" activePane="bottomRight" state="frozen"/>
      <selection pane="topRight" activeCell="B1" sqref="B1"/>
      <selection pane="bottomLeft" activeCell="A6" sqref="A6"/>
      <selection pane="bottomRight" activeCell="G72" sqref="G72:H73"/>
    </sheetView>
  </sheetViews>
  <sheetFormatPr defaultColWidth="9.140625" defaultRowHeight="15" outlineLevelCol="1" x14ac:dyDescent="0.2"/>
  <cols>
    <col min="1" max="1" width="7.7109375" style="13" customWidth="1"/>
    <col min="2" max="2" width="7" style="5" customWidth="1"/>
    <col min="3" max="3" width="18.85546875" style="5" customWidth="1"/>
    <col min="4" max="4" width="27.5703125" style="13" customWidth="1"/>
    <col min="5" max="5" width="68.28515625" style="5" customWidth="1"/>
    <col min="6" max="6" width="19.5703125" style="8" hidden="1" customWidth="1"/>
    <col min="7" max="7" width="12.140625" style="1" customWidth="1"/>
    <col min="8" max="8" width="14.85546875" style="1" customWidth="1"/>
    <col min="9" max="9" width="15.140625" style="15" hidden="1" customWidth="1"/>
    <col min="10" max="10" width="17.85546875" style="1" hidden="1" customWidth="1"/>
    <col min="11" max="11" width="14" style="1" hidden="1" customWidth="1"/>
    <col min="12" max="12" width="15.28515625" style="4" hidden="1" customWidth="1"/>
    <col min="13" max="13" width="14.7109375" style="4" hidden="1" customWidth="1" outlineLevel="1"/>
    <col min="14" max="14" width="15.28515625" style="4" hidden="1" customWidth="1" outlineLevel="1"/>
    <col min="15" max="15" width="14" style="1" hidden="1" customWidth="1" outlineLevel="1"/>
    <col min="16" max="16" width="15.28515625" style="4" hidden="1" customWidth="1" outlineLevel="1"/>
    <col min="17" max="17" width="14.7109375" style="4" hidden="1" customWidth="1" outlineLevel="1"/>
    <col min="18" max="18" width="15.28515625" style="4" hidden="1" customWidth="1" outlineLevel="1"/>
    <col min="19" max="19" width="16" style="6" hidden="1" customWidth="1" collapsed="1"/>
    <col min="20" max="20" width="18.85546875" style="14" hidden="1" customWidth="1"/>
    <col min="21" max="21" width="14.42578125" style="6" hidden="1" customWidth="1"/>
    <col min="22" max="22" width="17" style="14" hidden="1" customWidth="1"/>
    <col min="23" max="23" width="34.5703125" style="6" hidden="1" customWidth="1"/>
    <col min="24" max="24" width="12.140625" style="6" customWidth="1"/>
    <col min="25" max="25" width="9.140625" style="6"/>
    <col min="26" max="26" width="12" style="6" customWidth="1"/>
    <col min="27" max="16384" width="9.140625" style="6"/>
  </cols>
  <sheetData>
    <row r="1" spans="1:30" ht="18.75" customHeight="1" thickBot="1" x14ac:dyDescent="0.25">
      <c r="B1" s="96" t="s">
        <v>65</v>
      </c>
      <c r="C1" s="96"/>
      <c r="D1" s="96"/>
      <c r="E1" s="96"/>
      <c r="F1" s="96"/>
      <c r="G1" s="96"/>
      <c r="H1" s="96"/>
      <c r="I1" s="96"/>
      <c r="J1" s="96"/>
      <c r="K1" s="7"/>
      <c r="L1" s="6"/>
      <c r="M1" s="6"/>
      <c r="N1" s="6"/>
      <c r="O1" s="7"/>
      <c r="P1" s="6"/>
      <c r="Q1" s="6"/>
      <c r="R1" s="6"/>
    </row>
    <row r="2" spans="1:30" s="9" customFormat="1" ht="43.5" customHeight="1" thickBot="1" x14ac:dyDescent="0.25">
      <c r="A2" s="13"/>
      <c r="B2" s="97" t="s">
        <v>10</v>
      </c>
      <c r="C2" s="97" t="s">
        <v>18</v>
      </c>
      <c r="D2" s="97" t="s">
        <v>13</v>
      </c>
      <c r="E2" s="97" t="s">
        <v>1</v>
      </c>
      <c r="F2" s="97" t="s">
        <v>16</v>
      </c>
      <c r="G2" s="97" t="s">
        <v>2</v>
      </c>
      <c r="H2" s="98" t="s">
        <v>64</v>
      </c>
      <c r="I2" s="98"/>
      <c r="J2" s="98"/>
      <c r="K2" s="113" t="s">
        <v>3</v>
      </c>
      <c r="L2" s="113"/>
      <c r="M2" s="114" t="s">
        <v>3</v>
      </c>
      <c r="N2" s="115"/>
      <c r="O2" s="114" t="s">
        <v>3</v>
      </c>
      <c r="P2" s="113"/>
      <c r="Q2" s="114" t="s">
        <v>3</v>
      </c>
      <c r="R2" s="115"/>
      <c r="S2" s="106" t="s">
        <v>4</v>
      </c>
      <c r="T2" s="107"/>
      <c r="U2" s="106" t="s">
        <v>5</v>
      </c>
      <c r="V2" s="107"/>
    </row>
    <row r="3" spans="1:30" s="9" customFormat="1" ht="29.25" customHeight="1" x14ac:dyDescent="0.2">
      <c r="A3" s="13"/>
      <c r="B3" s="97"/>
      <c r="C3" s="97"/>
      <c r="D3" s="97"/>
      <c r="E3" s="97"/>
      <c r="F3" s="97"/>
      <c r="G3" s="97"/>
      <c r="H3" s="99" t="s">
        <v>0</v>
      </c>
      <c r="I3" s="99" t="s">
        <v>11</v>
      </c>
      <c r="J3" s="108" t="s">
        <v>12</v>
      </c>
      <c r="K3" s="109" t="s">
        <v>17</v>
      </c>
      <c r="L3" s="110"/>
      <c r="M3" s="111" t="s">
        <v>17</v>
      </c>
      <c r="N3" s="112"/>
      <c r="O3" s="111" t="s">
        <v>17</v>
      </c>
      <c r="P3" s="112"/>
      <c r="Q3" s="111" t="s">
        <v>17</v>
      </c>
      <c r="R3" s="112"/>
      <c r="S3" s="102" t="s">
        <v>6</v>
      </c>
      <c r="T3" s="100" t="s">
        <v>15</v>
      </c>
      <c r="U3" s="102" t="s">
        <v>0</v>
      </c>
      <c r="V3" s="104" t="s">
        <v>63</v>
      </c>
    </row>
    <row r="4" spans="1:30" s="9" customFormat="1" ht="21.75" customHeight="1" x14ac:dyDescent="0.2">
      <c r="A4" s="13"/>
      <c r="B4" s="97"/>
      <c r="C4" s="97"/>
      <c r="D4" s="97"/>
      <c r="E4" s="97"/>
      <c r="F4" s="97"/>
      <c r="G4" s="97"/>
      <c r="H4" s="99"/>
      <c r="I4" s="99"/>
      <c r="J4" s="108"/>
      <c r="K4" s="30" t="s">
        <v>0</v>
      </c>
      <c r="L4" s="11" t="s">
        <v>7</v>
      </c>
      <c r="M4" s="12" t="s">
        <v>0</v>
      </c>
      <c r="N4" s="16" t="s">
        <v>7</v>
      </c>
      <c r="O4" s="10" t="s">
        <v>0</v>
      </c>
      <c r="P4" s="11" t="s">
        <v>7</v>
      </c>
      <c r="Q4" s="12" t="s">
        <v>0</v>
      </c>
      <c r="R4" s="16" t="s">
        <v>7</v>
      </c>
      <c r="S4" s="103"/>
      <c r="T4" s="101"/>
      <c r="U4" s="103"/>
      <c r="V4" s="105"/>
    </row>
    <row r="5" spans="1:30" s="9" customFormat="1" ht="15.75" thickBot="1" x14ac:dyDescent="0.25">
      <c r="A5" s="13"/>
      <c r="B5" s="35">
        <v>1</v>
      </c>
      <c r="C5" s="35">
        <v>2</v>
      </c>
      <c r="D5" s="35">
        <v>3</v>
      </c>
      <c r="E5" s="35">
        <v>4</v>
      </c>
      <c r="F5" s="35">
        <v>5</v>
      </c>
      <c r="G5" s="35">
        <v>6</v>
      </c>
      <c r="H5" s="35">
        <v>7</v>
      </c>
      <c r="I5" s="35">
        <v>8</v>
      </c>
      <c r="J5" s="35">
        <v>9</v>
      </c>
      <c r="K5" s="31">
        <v>10</v>
      </c>
      <c r="L5" s="2">
        <v>11</v>
      </c>
      <c r="M5" s="3">
        <v>12</v>
      </c>
      <c r="N5" s="2">
        <v>13</v>
      </c>
      <c r="O5" s="3">
        <v>14</v>
      </c>
      <c r="P5" s="2">
        <v>15</v>
      </c>
      <c r="Q5" s="3">
        <v>16</v>
      </c>
      <c r="R5" s="2">
        <v>17</v>
      </c>
      <c r="S5" s="3">
        <v>18</v>
      </c>
      <c r="T5" s="2">
        <v>19</v>
      </c>
      <c r="U5" s="3">
        <v>20</v>
      </c>
      <c r="V5" s="2">
        <v>21</v>
      </c>
    </row>
    <row r="6" spans="1:30" s="64" customFormat="1" ht="28.5" customHeight="1" x14ac:dyDescent="0.2">
      <c r="A6" s="50" t="s">
        <v>14</v>
      </c>
      <c r="B6" s="65" t="s">
        <v>96</v>
      </c>
      <c r="C6" s="51" t="s">
        <v>37</v>
      </c>
      <c r="D6" s="52"/>
      <c r="E6" s="53" t="s">
        <v>37</v>
      </c>
      <c r="F6" s="54"/>
      <c r="G6" s="52"/>
      <c r="H6" s="55"/>
      <c r="I6" s="56"/>
      <c r="J6" s="55"/>
      <c r="K6" s="57"/>
      <c r="L6" s="58"/>
      <c r="M6" s="59"/>
      <c r="N6" s="60"/>
      <c r="O6" s="61"/>
      <c r="P6" s="58"/>
      <c r="Q6" s="59"/>
      <c r="R6" s="60"/>
      <c r="S6" s="59"/>
      <c r="T6" s="62"/>
      <c r="U6" s="63"/>
      <c r="V6" s="62"/>
      <c r="X6" s="93"/>
    </row>
    <row r="7" spans="1:30" s="85" customFormat="1" ht="28.5" customHeight="1" x14ac:dyDescent="0.2">
      <c r="A7" s="70" t="s">
        <v>14</v>
      </c>
      <c r="B7" s="71">
        <v>1</v>
      </c>
      <c r="C7" s="72" t="s">
        <v>37</v>
      </c>
      <c r="D7" s="75" t="s">
        <v>98</v>
      </c>
      <c r="E7" s="74" t="s">
        <v>99</v>
      </c>
      <c r="F7" s="75"/>
      <c r="G7" s="73"/>
      <c r="H7" s="76"/>
      <c r="I7" s="77"/>
      <c r="J7" s="76"/>
      <c r="K7" s="78"/>
      <c r="L7" s="79"/>
      <c r="M7" s="80"/>
      <c r="N7" s="81"/>
      <c r="O7" s="82"/>
      <c r="P7" s="79"/>
      <c r="Q7" s="80"/>
      <c r="R7" s="81"/>
      <c r="S7" s="80"/>
      <c r="T7" s="83"/>
      <c r="U7" s="84"/>
      <c r="V7" s="83"/>
    </row>
    <row r="8" spans="1:30" s="69" customFormat="1" ht="25.5" x14ac:dyDescent="0.2">
      <c r="A8" s="66" t="s">
        <v>8</v>
      </c>
      <c r="B8" s="33" t="s">
        <v>94</v>
      </c>
      <c r="C8" s="23" t="s">
        <v>37</v>
      </c>
      <c r="D8" s="23" t="s">
        <v>98</v>
      </c>
      <c r="E8" s="24" t="s">
        <v>105</v>
      </c>
      <c r="F8" s="36"/>
      <c r="G8" s="37" t="s">
        <v>69</v>
      </c>
      <c r="H8" s="38">
        <f>H9+H10</f>
        <v>50</v>
      </c>
      <c r="I8" s="25"/>
      <c r="J8" s="34"/>
      <c r="K8" s="32"/>
      <c r="L8" s="26"/>
      <c r="M8" s="67"/>
      <c r="N8" s="28"/>
      <c r="O8" s="67"/>
      <c r="P8" s="26"/>
      <c r="Q8" s="67"/>
      <c r="R8" s="28"/>
      <c r="S8" s="27"/>
      <c r="T8" s="28"/>
      <c r="U8" s="27"/>
      <c r="V8" s="28"/>
      <c r="W8" s="68"/>
      <c r="X8" s="95" t="s">
        <v>103</v>
      </c>
      <c r="Y8" s="95"/>
      <c r="Z8" s="95"/>
      <c r="AA8" s="86"/>
      <c r="AB8" s="86"/>
      <c r="AC8" s="86"/>
    </row>
    <row r="9" spans="1:30" ht="89.25" x14ac:dyDescent="0.2">
      <c r="A9" s="13" t="s">
        <v>9</v>
      </c>
      <c r="B9" s="39"/>
      <c r="C9" s="91" t="s">
        <v>37</v>
      </c>
      <c r="D9" s="40" t="s">
        <v>98</v>
      </c>
      <c r="E9" s="41" t="s">
        <v>152</v>
      </c>
      <c r="F9" s="40"/>
      <c r="G9" s="42" t="s">
        <v>69</v>
      </c>
      <c r="H9" s="43">
        <f>11+12+12+12</f>
        <v>47</v>
      </c>
      <c r="I9" s="44"/>
      <c r="J9" s="45"/>
      <c r="K9" s="46"/>
      <c r="L9" s="17"/>
      <c r="M9" s="47"/>
      <c r="N9" s="18"/>
      <c r="O9" s="47"/>
      <c r="P9" s="17"/>
      <c r="Q9" s="47"/>
      <c r="R9" s="18"/>
      <c r="S9" s="48"/>
      <c r="T9" s="49"/>
      <c r="U9" s="48"/>
      <c r="V9" s="49"/>
      <c r="W9" s="29"/>
      <c r="X9" s="87"/>
      <c r="Y9" s="8"/>
      <c r="Z9" s="8"/>
      <c r="AA9" s="8"/>
      <c r="AB9" s="8"/>
      <c r="AC9" s="8"/>
    </row>
    <row r="10" spans="1:30" ht="89.25" x14ac:dyDescent="0.2">
      <c r="A10" s="13" t="s">
        <v>9</v>
      </c>
      <c r="B10" s="39"/>
      <c r="C10" s="91" t="s">
        <v>37</v>
      </c>
      <c r="D10" s="40" t="s">
        <v>98</v>
      </c>
      <c r="E10" s="41" t="s">
        <v>153</v>
      </c>
      <c r="F10" s="40" t="s">
        <v>104</v>
      </c>
      <c r="G10" s="42" t="s">
        <v>69</v>
      </c>
      <c r="H10" s="43">
        <f>1+1+1</f>
        <v>3</v>
      </c>
      <c r="I10" s="44"/>
      <c r="J10" s="45"/>
      <c r="K10" s="46"/>
      <c r="L10" s="17"/>
      <c r="M10" s="47"/>
      <c r="N10" s="18"/>
      <c r="O10" s="47"/>
      <c r="P10" s="17"/>
      <c r="Q10" s="47"/>
      <c r="R10" s="18"/>
      <c r="S10" s="48"/>
      <c r="T10" s="49"/>
      <c r="U10" s="48"/>
      <c r="V10" s="49"/>
      <c r="W10" s="29"/>
      <c r="X10" s="90"/>
      <c r="Y10" s="8"/>
      <c r="Z10" s="8"/>
      <c r="AA10" s="8"/>
      <c r="AB10" s="8"/>
      <c r="AC10" s="8"/>
    </row>
    <row r="11" spans="1:30" s="69" customFormat="1" ht="25.5" x14ac:dyDescent="0.2">
      <c r="A11" s="66" t="s">
        <v>8</v>
      </c>
      <c r="B11" s="33" t="s">
        <v>95</v>
      </c>
      <c r="C11" s="23" t="s">
        <v>37</v>
      </c>
      <c r="D11" s="23" t="s">
        <v>98</v>
      </c>
      <c r="E11" s="24" t="s">
        <v>106</v>
      </c>
      <c r="F11" s="36"/>
      <c r="G11" s="37" t="s">
        <v>69</v>
      </c>
      <c r="H11" s="38">
        <f>H12</f>
        <v>16</v>
      </c>
      <c r="I11" s="25"/>
      <c r="J11" s="34"/>
      <c r="K11" s="32"/>
      <c r="L11" s="26"/>
      <c r="M11" s="67"/>
      <c r="N11" s="28"/>
      <c r="O11" s="67"/>
      <c r="P11" s="26"/>
      <c r="Q11" s="67"/>
      <c r="R11" s="28"/>
      <c r="S11" s="27"/>
      <c r="T11" s="28"/>
      <c r="U11" s="27"/>
      <c r="V11" s="28"/>
      <c r="W11" s="68"/>
      <c r="X11" s="95" t="s">
        <v>103</v>
      </c>
      <c r="Y11" s="95"/>
      <c r="Z11" s="95"/>
      <c r="AA11" s="86"/>
      <c r="AB11" s="86"/>
      <c r="AC11" s="86"/>
    </row>
    <row r="12" spans="1:30" ht="89.25" x14ac:dyDescent="0.2">
      <c r="A12" s="13" t="s">
        <v>9</v>
      </c>
      <c r="B12" s="39"/>
      <c r="C12" s="91" t="s">
        <v>37</v>
      </c>
      <c r="D12" s="40" t="s">
        <v>98</v>
      </c>
      <c r="E12" s="41" t="s">
        <v>154</v>
      </c>
      <c r="F12" s="40"/>
      <c r="G12" s="42" t="s">
        <v>69</v>
      </c>
      <c r="H12" s="43">
        <f>4+4+4+4</f>
        <v>16</v>
      </c>
      <c r="I12" s="44"/>
      <c r="J12" s="45"/>
      <c r="K12" s="46"/>
      <c r="L12" s="17"/>
      <c r="M12" s="47"/>
      <c r="N12" s="18"/>
      <c r="O12" s="47"/>
      <c r="P12" s="17"/>
      <c r="Q12" s="47"/>
      <c r="R12" s="18"/>
      <c r="S12" s="48"/>
      <c r="T12" s="49"/>
      <c r="U12" s="48"/>
      <c r="V12" s="49"/>
      <c r="W12" s="29"/>
      <c r="X12" s="87"/>
      <c r="Y12" s="8"/>
      <c r="Z12" s="8"/>
      <c r="AA12" s="8"/>
      <c r="AB12" s="8"/>
      <c r="AC12" s="8"/>
    </row>
    <row r="13" spans="1:30" s="69" customFormat="1" ht="28.5" customHeight="1" x14ac:dyDescent="0.2">
      <c r="A13" s="66" t="s">
        <v>8</v>
      </c>
      <c r="B13" s="33" t="s">
        <v>97</v>
      </c>
      <c r="C13" s="23" t="s">
        <v>37</v>
      </c>
      <c r="D13" s="23" t="s">
        <v>98</v>
      </c>
      <c r="E13" s="24" t="s">
        <v>109</v>
      </c>
      <c r="F13" s="36"/>
      <c r="G13" s="37" t="s">
        <v>111</v>
      </c>
      <c r="H13" s="38">
        <f>H14+H15/1.1</f>
        <v>104</v>
      </c>
      <c r="I13" s="25"/>
      <c r="J13" s="34"/>
      <c r="K13" s="32"/>
      <c r="L13" s="26"/>
      <c r="M13" s="67"/>
      <c r="N13" s="28"/>
      <c r="O13" s="67"/>
      <c r="P13" s="26"/>
      <c r="Q13" s="67"/>
      <c r="R13" s="28"/>
      <c r="S13" s="27"/>
      <c r="T13" s="28"/>
      <c r="U13" s="27"/>
      <c r="V13" s="28"/>
      <c r="W13" s="68"/>
      <c r="X13" s="86"/>
      <c r="Y13" s="86"/>
      <c r="Z13" s="86"/>
      <c r="AA13" s="86"/>
      <c r="AB13" s="86"/>
      <c r="AC13" s="86"/>
    </row>
    <row r="14" spans="1:30" ht="25.5" x14ac:dyDescent="0.2">
      <c r="A14" s="13" t="s">
        <v>9</v>
      </c>
      <c r="B14" s="39"/>
      <c r="C14" s="91" t="s">
        <v>37</v>
      </c>
      <c r="D14" s="40" t="s">
        <v>98</v>
      </c>
      <c r="E14" s="41" t="s">
        <v>100</v>
      </c>
      <c r="F14" s="40"/>
      <c r="G14" s="42" t="s">
        <v>111</v>
      </c>
      <c r="H14" s="43">
        <f>H8*1.6*1.1</f>
        <v>88</v>
      </c>
      <c r="I14" s="44"/>
      <c r="J14" s="45"/>
      <c r="K14" s="46"/>
      <c r="L14" s="17"/>
      <c r="M14" s="47"/>
      <c r="N14" s="18"/>
      <c r="O14" s="47"/>
      <c r="P14" s="17"/>
      <c r="Q14" s="47"/>
      <c r="R14" s="18"/>
      <c r="S14" s="48"/>
      <c r="T14" s="49"/>
      <c r="U14" s="48"/>
      <c r="V14" s="49"/>
      <c r="W14" s="29"/>
      <c r="X14" s="90" t="s">
        <v>112</v>
      </c>
      <c r="Y14" s="8"/>
      <c r="Z14" s="8"/>
      <c r="AA14" s="92"/>
      <c r="AB14" s="8"/>
      <c r="AC14" s="8"/>
      <c r="AD14" s="8"/>
    </row>
    <row r="15" spans="1:30" ht="25.5" x14ac:dyDescent="0.2">
      <c r="A15" s="13" t="s">
        <v>9</v>
      </c>
      <c r="B15" s="39"/>
      <c r="C15" s="91" t="s">
        <v>37</v>
      </c>
      <c r="D15" s="40" t="s">
        <v>98</v>
      </c>
      <c r="E15" s="41" t="s">
        <v>110</v>
      </c>
      <c r="F15" s="40"/>
      <c r="G15" s="42" t="s">
        <v>111</v>
      </c>
      <c r="H15" s="43">
        <f>H11*1*1.1</f>
        <v>17.600000000000001</v>
      </c>
      <c r="I15" s="44"/>
      <c r="J15" s="45"/>
      <c r="K15" s="46"/>
      <c r="L15" s="17"/>
      <c r="M15" s="47"/>
      <c r="N15" s="18"/>
      <c r="O15" s="47"/>
      <c r="P15" s="17"/>
      <c r="Q15" s="47"/>
      <c r="R15" s="18"/>
      <c r="S15" s="48"/>
      <c r="T15" s="49"/>
      <c r="U15" s="48"/>
      <c r="V15" s="49"/>
      <c r="W15" s="29"/>
      <c r="X15" s="90" t="s">
        <v>112</v>
      </c>
      <c r="Y15" s="8"/>
      <c r="Z15" s="8"/>
      <c r="AA15" s="92"/>
      <c r="AB15" s="8"/>
      <c r="AC15" s="8"/>
      <c r="AD15" s="8"/>
    </row>
    <row r="16" spans="1:30" ht="25.5" x14ac:dyDescent="0.2">
      <c r="A16" s="13" t="s">
        <v>9</v>
      </c>
      <c r="B16" s="39"/>
      <c r="C16" s="91" t="s">
        <v>37</v>
      </c>
      <c r="D16" s="40" t="s">
        <v>98</v>
      </c>
      <c r="E16" s="41" t="s">
        <v>131</v>
      </c>
      <c r="F16" s="40"/>
      <c r="G16" s="42" t="s">
        <v>69</v>
      </c>
      <c r="H16" s="43">
        <f>(H8+H11)*2</f>
        <v>132</v>
      </c>
      <c r="I16" s="44"/>
      <c r="J16" s="45"/>
      <c r="K16" s="46"/>
      <c r="L16" s="17"/>
      <c r="M16" s="47"/>
      <c r="N16" s="18"/>
      <c r="O16" s="47"/>
      <c r="P16" s="17"/>
      <c r="Q16" s="47"/>
      <c r="R16" s="18"/>
      <c r="S16" s="48"/>
      <c r="T16" s="49"/>
      <c r="U16" s="48"/>
      <c r="V16" s="49"/>
      <c r="W16" s="29"/>
      <c r="X16" s="90" t="s">
        <v>112</v>
      </c>
      <c r="Y16" s="8"/>
      <c r="Z16" s="8"/>
      <c r="AA16" s="92"/>
      <c r="AB16" s="8"/>
      <c r="AC16" s="8"/>
      <c r="AD16" s="8"/>
    </row>
    <row r="17" spans="1:30" s="69" customFormat="1" ht="25.5" x14ac:dyDescent="0.2">
      <c r="A17" s="66" t="s">
        <v>8</v>
      </c>
      <c r="B17" s="33" t="s">
        <v>107</v>
      </c>
      <c r="C17" s="23" t="s">
        <v>37</v>
      </c>
      <c r="D17" s="23" t="s">
        <v>98</v>
      </c>
      <c r="E17" s="24" t="s">
        <v>102</v>
      </c>
      <c r="F17" s="36"/>
      <c r="G17" s="37" t="s">
        <v>69</v>
      </c>
      <c r="H17" s="38">
        <f>H8+H11</f>
        <v>66</v>
      </c>
      <c r="I17" s="25"/>
      <c r="J17" s="34"/>
      <c r="K17" s="32"/>
      <c r="L17" s="26"/>
      <c r="M17" s="67"/>
      <c r="N17" s="28"/>
      <c r="O17" s="67"/>
      <c r="P17" s="26"/>
      <c r="Q17" s="67"/>
      <c r="R17" s="28"/>
      <c r="S17" s="27"/>
      <c r="T17" s="28"/>
      <c r="U17" s="27"/>
      <c r="V17" s="28"/>
      <c r="W17" s="68"/>
      <c r="X17" s="86"/>
      <c r="Y17" s="86"/>
      <c r="Z17" s="86"/>
      <c r="AA17" s="86"/>
      <c r="AB17" s="86"/>
      <c r="AC17" s="86"/>
    </row>
    <row r="18" spans="1:30" ht="25.5" x14ac:dyDescent="0.2">
      <c r="A18" s="13" t="s">
        <v>9</v>
      </c>
      <c r="B18" s="39"/>
      <c r="C18" s="91" t="s">
        <v>37</v>
      </c>
      <c r="D18" s="40" t="s">
        <v>98</v>
      </c>
      <c r="E18" s="41" t="s">
        <v>101</v>
      </c>
      <c r="F18" s="40"/>
      <c r="G18" s="42" t="s">
        <v>69</v>
      </c>
      <c r="H18" s="43">
        <f>H17</f>
        <v>66</v>
      </c>
      <c r="I18" s="44"/>
      <c r="J18" s="45"/>
      <c r="K18" s="46"/>
      <c r="L18" s="17"/>
      <c r="M18" s="47"/>
      <c r="N18" s="18"/>
      <c r="O18" s="47"/>
      <c r="P18" s="17"/>
      <c r="Q18" s="47"/>
      <c r="R18" s="18"/>
      <c r="S18" s="48"/>
      <c r="T18" s="49"/>
      <c r="U18" s="48"/>
      <c r="V18" s="49"/>
      <c r="W18" s="29"/>
      <c r="X18" s="90"/>
      <c r="Y18" s="8"/>
      <c r="Z18" s="8"/>
      <c r="AA18" s="92"/>
      <c r="AB18" s="8"/>
      <c r="AC18" s="8"/>
      <c r="AD18" s="8"/>
    </row>
    <row r="19" spans="1:30" s="69" customFormat="1" ht="28.5" customHeight="1" x14ac:dyDescent="0.2">
      <c r="A19" s="66" t="s">
        <v>8</v>
      </c>
      <c r="B19" s="33" t="s">
        <v>108</v>
      </c>
      <c r="C19" s="23" t="s">
        <v>37</v>
      </c>
      <c r="D19" s="23" t="s">
        <v>98</v>
      </c>
      <c r="E19" s="24" t="s">
        <v>132</v>
      </c>
      <c r="F19" s="36"/>
      <c r="G19" s="37" t="s">
        <v>69</v>
      </c>
      <c r="H19" s="38">
        <v>1</v>
      </c>
      <c r="I19" s="25"/>
      <c r="J19" s="34"/>
      <c r="K19" s="32"/>
      <c r="L19" s="26"/>
      <c r="M19" s="67"/>
      <c r="N19" s="28"/>
      <c r="O19" s="67"/>
      <c r="P19" s="26"/>
      <c r="Q19" s="67"/>
      <c r="R19" s="28"/>
      <c r="S19" s="27"/>
      <c r="T19" s="28"/>
      <c r="U19" s="27"/>
      <c r="V19" s="28"/>
      <c r="W19" s="68"/>
      <c r="X19" s="86"/>
      <c r="Y19" s="86"/>
      <c r="Z19" s="86"/>
      <c r="AA19" s="86"/>
      <c r="AB19" s="86"/>
      <c r="AC19" s="86"/>
    </row>
    <row r="20" spans="1:30" ht="25.5" x14ac:dyDescent="0.2">
      <c r="A20" s="13" t="s">
        <v>9</v>
      </c>
      <c r="B20" s="39"/>
      <c r="C20" s="91" t="s">
        <v>37</v>
      </c>
      <c r="D20" s="40" t="s">
        <v>98</v>
      </c>
      <c r="E20" s="41" t="s">
        <v>135</v>
      </c>
      <c r="F20" s="40"/>
      <c r="G20" s="42" t="s">
        <v>69</v>
      </c>
      <c r="H20" s="43">
        <f>H19</f>
        <v>1</v>
      </c>
      <c r="I20" s="44"/>
      <c r="J20" s="45"/>
      <c r="K20" s="46"/>
      <c r="L20" s="17"/>
      <c r="M20" s="47"/>
      <c r="N20" s="18"/>
      <c r="O20" s="47"/>
      <c r="P20" s="17"/>
      <c r="Q20" s="47"/>
      <c r="R20" s="18"/>
      <c r="S20" s="48"/>
      <c r="T20" s="49"/>
      <c r="U20" s="48"/>
      <c r="V20" s="49"/>
      <c r="W20" s="29"/>
      <c r="X20" s="90"/>
      <c r="Y20" s="8"/>
      <c r="Z20" s="8"/>
      <c r="AA20" s="92"/>
      <c r="AB20" s="8"/>
      <c r="AC20" s="8"/>
      <c r="AD20" s="8"/>
    </row>
    <row r="21" spans="1:30" s="85" customFormat="1" ht="28.5" customHeight="1" x14ac:dyDescent="0.2">
      <c r="A21" s="70" t="s">
        <v>14</v>
      </c>
      <c r="B21" s="71">
        <v>2</v>
      </c>
      <c r="C21" s="72" t="s">
        <v>37</v>
      </c>
      <c r="D21" s="75" t="s">
        <v>98</v>
      </c>
      <c r="E21" s="74" t="s">
        <v>113</v>
      </c>
      <c r="F21" s="75"/>
      <c r="G21" s="73"/>
      <c r="H21" s="76"/>
      <c r="I21" s="77"/>
      <c r="J21" s="76"/>
      <c r="K21" s="78"/>
      <c r="L21" s="79"/>
      <c r="M21" s="80"/>
      <c r="N21" s="81"/>
      <c r="O21" s="82"/>
      <c r="P21" s="79"/>
      <c r="Q21" s="80"/>
      <c r="R21" s="81"/>
      <c r="S21" s="80"/>
      <c r="T21" s="83"/>
      <c r="U21" s="84"/>
      <c r="V21" s="83"/>
    </row>
    <row r="22" spans="1:30" s="69" customFormat="1" ht="28.5" customHeight="1" x14ac:dyDescent="0.2">
      <c r="A22" s="66" t="s">
        <v>8</v>
      </c>
      <c r="B22" s="33" t="s">
        <v>114</v>
      </c>
      <c r="C22" s="23" t="s">
        <v>37</v>
      </c>
      <c r="D22" s="23" t="s">
        <v>98</v>
      </c>
      <c r="E22" s="24" t="s">
        <v>105</v>
      </c>
      <c r="F22" s="36"/>
      <c r="G22" s="37" t="s">
        <v>69</v>
      </c>
      <c r="H22" s="38">
        <f>H23</f>
        <v>51</v>
      </c>
      <c r="I22" s="25"/>
      <c r="J22" s="34"/>
      <c r="K22" s="32"/>
      <c r="L22" s="26"/>
      <c r="M22" s="67"/>
      <c r="N22" s="28"/>
      <c r="O22" s="67"/>
      <c r="P22" s="26"/>
      <c r="Q22" s="67"/>
      <c r="R22" s="28"/>
      <c r="S22" s="27"/>
      <c r="T22" s="28"/>
      <c r="U22" s="27"/>
      <c r="V22" s="28"/>
      <c r="W22" s="68"/>
      <c r="X22" s="95" t="s">
        <v>103</v>
      </c>
      <c r="Y22" s="95"/>
      <c r="Z22" s="95"/>
      <c r="AA22" s="86"/>
      <c r="AB22" s="86"/>
      <c r="AC22" s="86"/>
    </row>
    <row r="23" spans="1:30" ht="89.25" x14ac:dyDescent="0.2">
      <c r="A23" s="13" t="s">
        <v>9</v>
      </c>
      <c r="B23" s="39"/>
      <c r="C23" s="91" t="s">
        <v>37</v>
      </c>
      <c r="D23" s="40" t="s">
        <v>98</v>
      </c>
      <c r="E23" s="41" t="s">
        <v>152</v>
      </c>
      <c r="F23" s="40"/>
      <c r="G23" s="42" t="s">
        <v>69</v>
      </c>
      <c r="H23" s="43">
        <f>12+13+13+13</f>
        <v>51</v>
      </c>
      <c r="I23" s="44"/>
      <c r="J23" s="45"/>
      <c r="K23" s="46"/>
      <c r="L23" s="17"/>
      <c r="M23" s="47"/>
      <c r="N23" s="18"/>
      <c r="O23" s="47"/>
      <c r="P23" s="17"/>
      <c r="Q23" s="47"/>
      <c r="R23" s="18"/>
      <c r="S23" s="48"/>
      <c r="T23" s="49"/>
      <c r="U23" s="48"/>
      <c r="V23" s="49"/>
      <c r="W23" s="29"/>
      <c r="X23" s="87"/>
      <c r="Y23" s="8"/>
      <c r="Z23" s="8"/>
      <c r="AA23" s="8"/>
      <c r="AB23" s="8"/>
      <c r="AC23" s="8"/>
    </row>
    <row r="24" spans="1:30" s="69" customFormat="1" ht="28.5" customHeight="1" x14ac:dyDescent="0.2">
      <c r="A24" s="66" t="s">
        <v>8</v>
      </c>
      <c r="B24" s="33" t="s">
        <v>115</v>
      </c>
      <c r="C24" s="23" t="s">
        <v>37</v>
      </c>
      <c r="D24" s="23" t="s">
        <v>98</v>
      </c>
      <c r="E24" s="24" t="s">
        <v>106</v>
      </c>
      <c r="F24" s="36"/>
      <c r="G24" s="37" t="s">
        <v>69</v>
      </c>
      <c r="H24" s="38">
        <f>H25</f>
        <v>41</v>
      </c>
      <c r="I24" s="25"/>
      <c r="J24" s="34"/>
      <c r="K24" s="32"/>
      <c r="L24" s="26"/>
      <c r="M24" s="67"/>
      <c r="N24" s="28"/>
      <c r="O24" s="67"/>
      <c r="P24" s="26"/>
      <c r="Q24" s="67"/>
      <c r="R24" s="28"/>
      <c r="S24" s="27"/>
      <c r="T24" s="28"/>
      <c r="U24" s="27"/>
      <c r="V24" s="28"/>
      <c r="W24" s="68"/>
      <c r="X24" s="95" t="s">
        <v>103</v>
      </c>
      <c r="Y24" s="95"/>
      <c r="Z24" s="95"/>
      <c r="AA24" s="86"/>
      <c r="AB24" s="86"/>
      <c r="AC24" s="86"/>
    </row>
    <row r="25" spans="1:30" ht="89.25" x14ac:dyDescent="0.2">
      <c r="A25" s="13" t="s">
        <v>9</v>
      </c>
      <c r="B25" s="39"/>
      <c r="C25" s="91" t="s">
        <v>37</v>
      </c>
      <c r="D25" s="40" t="s">
        <v>98</v>
      </c>
      <c r="E25" s="41" t="s">
        <v>154</v>
      </c>
      <c r="F25" s="40"/>
      <c r="G25" s="42" t="s">
        <v>69</v>
      </c>
      <c r="H25" s="43">
        <f>11+10+10+10</f>
        <v>41</v>
      </c>
      <c r="I25" s="44"/>
      <c r="J25" s="45"/>
      <c r="K25" s="46"/>
      <c r="L25" s="17"/>
      <c r="M25" s="47"/>
      <c r="N25" s="18"/>
      <c r="O25" s="47"/>
      <c r="P25" s="17"/>
      <c r="Q25" s="47"/>
      <c r="R25" s="18"/>
      <c r="S25" s="48"/>
      <c r="T25" s="49"/>
      <c r="U25" s="48"/>
      <c r="V25" s="49"/>
      <c r="W25" s="29"/>
      <c r="X25" s="87"/>
      <c r="Y25" s="8"/>
      <c r="Z25" s="8"/>
      <c r="AA25" s="8"/>
      <c r="AB25" s="8"/>
      <c r="AC25" s="8"/>
    </row>
    <row r="26" spans="1:30" s="69" customFormat="1" ht="28.5" customHeight="1" x14ac:dyDescent="0.2">
      <c r="A26" s="66" t="s">
        <v>8</v>
      </c>
      <c r="B26" s="33" t="s">
        <v>116</v>
      </c>
      <c r="C26" s="23" t="s">
        <v>37</v>
      </c>
      <c r="D26" s="23" t="s">
        <v>98</v>
      </c>
      <c r="E26" s="24" t="s">
        <v>129</v>
      </c>
      <c r="F26" s="36"/>
      <c r="G26" s="37" t="s">
        <v>69</v>
      </c>
      <c r="H26" s="38">
        <f>H27</f>
        <v>3</v>
      </c>
      <c r="I26" s="25"/>
      <c r="J26" s="34"/>
      <c r="K26" s="32"/>
      <c r="L26" s="26"/>
      <c r="M26" s="67"/>
      <c r="N26" s="28"/>
      <c r="O26" s="67"/>
      <c r="P26" s="26"/>
      <c r="Q26" s="67"/>
      <c r="R26" s="28"/>
      <c r="S26" s="27"/>
      <c r="T26" s="28"/>
      <c r="U26" s="27"/>
      <c r="V26" s="28"/>
      <c r="W26" s="68"/>
      <c r="X26" s="95" t="s">
        <v>103</v>
      </c>
      <c r="Y26" s="95"/>
      <c r="Z26" s="95"/>
      <c r="AA26" s="86"/>
      <c r="AB26" s="86"/>
      <c r="AC26" s="86"/>
    </row>
    <row r="27" spans="1:30" ht="25.5" x14ac:dyDescent="0.2">
      <c r="A27" s="13" t="s">
        <v>9</v>
      </c>
      <c r="B27" s="39"/>
      <c r="C27" s="91" t="s">
        <v>37</v>
      </c>
      <c r="D27" s="40" t="s">
        <v>98</v>
      </c>
      <c r="E27" s="41" t="s">
        <v>130</v>
      </c>
      <c r="F27" s="40"/>
      <c r="G27" s="42" t="s">
        <v>69</v>
      </c>
      <c r="H27" s="43">
        <f>1+1+1</f>
        <v>3</v>
      </c>
      <c r="I27" s="44"/>
      <c r="J27" s="45"/>
      <c r="K27" s="46"/>
      <c r="L27" s="17"/>
      <c r="M27" s="47"/>
      <c r="N27" s="18"/>
      <c r="O27" s="47"/>
      <c r="P27" s="17"/>
      <c r="Q27" s="47"/>
      <c r="R27" s="18"/>
      <c r="S27" s="48"/>
      <c r="T27" s="49"/>
      <c r="U27" s="48"/>
      <c r="V27" s="49"/>
      <c r="W27" s="29"/>
      <c r="X27" s="87"/>
      <c r="Y27" s="8"/>
      <c r="Z27" s="8"/>
      <c r="AA27" s="8"/>
      <c r="AB27" s="8"/>
      <c r="AC27" s="8"/>
    </row>
    <row r="28" spans="1:30" s="69" customFormat="1" ht="28.5" customHeight="1" x14ac:dyDescent="0.2">
      <c r="A28" s="66" t="s">
        <v>8</v>
      </c>
      <c r="B28" s="33" t="s">
        <v>117</v>
      </c>
      <c r="C28" s="23" t="s">
        <v>37</v>
      </c>
      <c r="D28" s="23" t="s">
        <v>98</v>
      </c>
      <c r="E28" s="24" t="s">
        <v>109</v>
      </c>
      <c r="F28" s="36"/>
      <c r="G28" s="37" t="s">
        <v>111</v>
      </c>
      <c r="H28" s="38">
        <f>H29+H30/1.1</f>
        <v>136.04000000000002</v>
      </c>
      <c r="I28" s="25"/>
      <c r="J28" s="34"/>
      <c r="K28" s="32"/>
      <c r="L28" s="26"/>
      <c r="M28" s="67"/>
      <c r="N28" s="28"/>
      <c r="O28" s="67"/>
      <c r="P28" s="26"/>
      <c r="Q28" s="67"/>
      <c r="R28" s="28"/>
      <c r="S28" s="27"/>
      <c r="T28" s="28"/>
      <c r="U28" s="27"/>
      <c r="V28" s="28"/>
      <c r="W28" s="68"/>
      <c r="X28" s="86"/>
      <c r="Y28" s="86"/>
      <c r="Z28" s="86"/>
      <c r="AA28" s="86"/>
      <c r="AB28" s="86"/>
      <c r="AC28" s="86"/>
    </row>
    <row r="29" spans="1:30" ht="25.5" x14ac:dyDescent="0.2">
      <c r="A29" s="13" t="s">
        <v>9</v>
      </c>
      <c r="B29" s="39"/>
      <c r="C29" s="91" t="s">
        <v>37</v>
      </c>
      <c r="D29" s="40" t="s">
        <v>98</v>
      </c>
      <c r="E29" s="41" t="s">
        <v>100</v>
      </c>
      <c r="F29" s="40"/>
      <c r="G29" s="42" t="s">
        <v>111</v>
      </c>
      <c r="H29" s="43">
        <f>(H22+H26)*1.6*1.1</f>
        <v>95.04000000000002</v>
      </c>
      <c r="I29" s="44"/>
      <c r="J29" s="45"/>
      <c r="K29" s="46"/>
      <c r="L29" s="17"/>
      <c r="M29" s="47"/>
      <c r="N29" s="18"/>
      <c r="O29" s="47"/>
      <c r="P29" s="17"/>
      <c r="Q29" s="47"/>
      <c r="R29" s="18"/>
      <c r="S29" s="48"/>
      <c r="T29" s="49"/>
      <c r="U29" s="48"/>
      <c r="V29" s="49"/>
      <c r="W29" s="29"/>
      <c r="X29" s="90" t="s">
        <v>112</v>
      </c>
      <c r="Y29" s="8"/>
      <c r="Z29" s="8"/>
      <c r="AA29" s="92"/>
      <c r="AB29" s="8"/>
      <c r="AC29" s="8"/>
      <c r="AD29" s="8"/>
    </row>
    <row r="30" spans="1:30" ht="25.5" x14ac:dyDescent="0.2">
      <c r="A30" s="13" t="s">
        <v>9</v>
      </c>
      <c r="B30" s="39"/>
      <c r="C30" s="91" t="s">
        <v>37</v>
      </c>
      <c r="D30" s="40" t="s">
        <v>98</v>
      </c>
      <c r="E30" s="41" t="s">
        <v>110</v>
      </c>
      <c r="F30" s="40"/>
      <c r="G30" s="42" t="s">
        <v>111</v>
      </c>
      <c r="H30" s="43">
        <f>H24*1*1.1</f>
        <v>45.1</v>
      </c>
      <c r="I30" s="44"/>
      <c r="J30" s="45"/>
      <c r="K30" s="46"/>
      <c r="L30" s="17"/>
      <c r="M30" s="47"/>
      <c r="N30" s="18"/>
      <c r="O30" s="47"/>
      <c r="P30" s="17"/>
      <c r="Q30" s="47"/>
      <c r="R30" s="18"/>
      <c r="S30" s="48"/>
      <c r="T30" s="49"/>
      <c r="U30" s="48"/>
      <c r="V30" s="49"/>
      <c r="W30" s="29"/>
      <c r="X30" s="90" t="s">
        <v>112</v>
      </c>
      <c r="Y30" s="8"/>
      <c r="Z30" s="8"/>
      <c r="AA30" s="92"/>
      <c r="AB30" s="8"/>
      <c r="AC30" s="8"/>
      <c r="AD30" s="8"/>
    </row>
    <row r="31" spans="1:30" ht="25.5" x14ac:dyDescent="0.2">
      <c r="A31" s="13" t="s">
        <v>9</v>
      </c>
      <c r="B31" s="39"/>
      <c r="C31" s="91" t="s">
        <v>37</v>
      </c>
      <c r="D31" s="40" t="s">
        <v>98</v>
      </c>
      <c r="E31" s="41" t="s">
        <v>131</v>
      </c>
      <c r="F31" s="40"/>
      <c r="G31" s="42" t="s">
        <v>69</v>
      </c>
      <c r="H31" s="43">
        <f>(H22+H24)*2</f>
        <v>184</v>
      </c>
      <c r="I31" s="44"/>
      <c r="J31" s="45"/>
      <c r="K31" s="46"/>
      <c r="L31" s="17"/>
      <c r="M31" s="47"/>
      <c r="N31" s="18"/>
      <c r="O31" s="47"/>
      <c r="P31" s="17"/>
      <c r="Q31" s="47"/>
      <c r="R31" s="18"/>
      <c r="S31" s="48"/>
      <c r="T31" s="49"/>
      <c r="U31" s="48"/>
      <c r="V31" s="49"/>
      <c r="W31" s="29"/>
      <c r="X31" s="90" t="s">
        <v>112</v>
      </c>
      <c r="Y31" s="8"/>
      <c r="Z31" s="8"/>
      <c r="AA31" s="92"/>
      <c r="AB31" s="8"/>
      <c r="AC31" s="8"/>
      <c r="AD31" s="8"/>
    </row>
    <row r="32" spans="1:30" s="69" customFormat="1" ht="28.5" customHeight="1" x14ac:dyDescent="0.2">
      <c r="A32" s="66" t="s">
        <v>8</v>
      </c>
      <c r="B32" s="33" t="s">
        <v>128</v>
      </c>
      <c r="C32" s="23" t="s">
        <v>37</v>
      </c>
      <c r="D32" s="23" t="s">
        <v>98</v>
      </c>
      <c r="E32" s="24" t="s">
        <v>102</v>
      </c>
      <c r="F32" s="36"/>
      <c r="G32" s="37" t="s">
        <v>69</v>
      </c>
      <c r="H32" s="38">
        <f>H22+H24</f>
        <v>92</v>
      </c>
      <c r="I32" s="25"/>
      <c r="J32" s="34"/>
      <c r="K32" s="32"/>
      <c r="L32" s="26"/>
      <c r="M32" s="67"/>
      <c r="N32" s="28"/>
      <c r="O32" s="67"/>
      <c r="P32" s="26"/>
      <c r="Q32" s="67"/>
      <c r="R32" s="28"/>
      <c r="S32" s="27"/>
      <c r="T32" s="28"/>
      <c r="U32" s="27"/>
      <c r="V32" s="28"/>
      <c r="W32" s="68"/>
      <c r="X32" s="86"/>
      <c r="Y32" s="86"/>
      <c r="Z32" s="86"/>
      <c r="AA32" s="86"/>
      <c r="AB32" s="86"/>
      <c r="AC32" s="86"/>
    </row>
    <row r="33" spans="1:30" ht="25.5" x14ac:dyDescent="0.2">
      <c r="A33" s="13" t="s">
        <v>9</v>
      </c>
      <c r="B33" s="39"/>
      <c r="C33" s="91" t="s">
        <v>37</v>
      </c>
      <c r="D33" s="40" t="s">
        <v>98</v>
      </c>
      <c r="E33" s="41" t="s">
        <v>101</v>
      </c>
      <c r="F33" s="40"/>
      <c r="G33" s="42" t="s">
        <v>69</v>
      </c>
      <c r="H33" s="43">
        <f>H32</f>
        <v>92</v>
      </c>
      <c r="I33" s="44"/>
      <c r="J33" s="45"/>
      <c r="K33" s="46"/>
      <c r="L33" s="17"/>
      <c r="M33" s="47"/>
      <c r="N33" s="18"/>
      <c r="O33" s="47"/>
      <c r="P33" s="17"/>
      <c r="Q33" s="47"/>
      <c r="R33" s="18"/>
      <c r="S33" s="48"/>
      <c r="T33" s="49"/>
      <c r="U33" s="48"/>
      <c r="V33" s="49"/>
      <c r="W33" s="29"/>
      <c r="X33" s="90"/>
      <c r="Y33" s="8"/>
      <c r="Z33" s="8"/>
      <c r="AA33" s="92"/>
      <c r="AB33" s="8"/>
      <c r="AC33" s="8"/>
      <c r="AD33" s="8"/>
    </row>
    <row r="34" spans="1:30" s="69" customFormat="1" ht="28.5" customHeight="1" x14ac:dyDescent="0.2">
      <c r="A34" s="66" t="s">
        <v>8</v>
      </c>
      <c r="B34" s="33" t="s">
        <v>133</v>
      </c>
      <c r="C34" s="23" t="s">
        <v>37</v>
      </c>
      <c r="D34" s="23" t="s">
        <v>98</v>
      </c>
      <c r="E34" s="24" t="s">
        <v>132</v>
      </c>
      <c r="F34" s="36"/>
      <c r="G34" s="37" t="s">
        <v>69</v>
      </c>
      <c r="H34" s="38">
        <v>1</v>
      </c>
      <c r="I34" s="25"/>
      <c r="J34" s="34"/>
      <c r="K34" s="32"/>
      <c r="L34" s="26"/>
      <c r="M34" s="67"/>
      <c r="N34" s="28"/>
      <c r="O34" s="67"/>
      <c r="P34" s="26"/>
      <c r="Q34" s="67"/>
      <c r="R34" s="28"/>
      <c r="S34" s="27"/>
      <c r="T34" s="28"/>
      <c r="U34" s="27"/>
      <c r="V34" s="28"/>
      <c r="W34" s="68"/>
      <c r="X34" s="86"/>
      <c r="Y34" s="86"/>
      <c r="Z34" s="86"/>
      <c r="AA34" s="86"/>
      <c r="AB34" s="86"/>
      <c r="AC34" s="86"/>
    </row>
    <row r="35" spans="1:30" ht="28.5" hidden="1" customHeight="1" x14ac:dyDescent="0.2">
      <c r="A35" s="13" t="s">
        <v>9</v>
      </c>
      <c r="B35" s="39"/>
      <c r="C35" s="91" t="s">
        <v>37</v>
      </c>
      <c r="D35" s="40" t="s">
        <v>98</v>
      </c>
      <c r="E35" s="41" t="s">
        <v>135</v>
      </c>
      <c r="F35" s="40"/>
      <c r="G35" s="42" t="s">
        <v>69</v>
      </c>
      <c r="H35" s="43">
        <f>H34</f>
        <v>1</v>
      </c>
      <c r="I35" s="44"/>
      <c r="J35" s="45"/>
      <c r="K35" s="46"/>
      <c r="L35" s="17"/>
      <c r="M35" s="47"/>
      <c r="N35" s="18"/>
      <c r="O35" s="47"/>
      <c r="P35" s="17"/>
      <c r="Q35" s="47"/>
      <c r="R35" s="18"/>
      <c r="S35" s="48"/>
      <c r="T35" s="49"/>
      <c r="U35" s="48"/>
      <c r="V35" s="49"/>
      <c r="W35" s="29"/>
      <c r="X35" s="90"/>
      <c r="Y35" s="8"/>
      <c r="Z35" s="8"/>
      <c r="AA35" s="92"/>
      <c r="AB35" s="8"/>
      <c r="AC35" s="8"/>
      <c r="AD35" s="8"/>
    </row>
    <row r="36" spans="1:30" s="85" customFormat="1" ht="28.5" customHeight="1" x14ac:dyDescent="0.2">
      <c r="A36" s="70" t="s">
        <v>14</v>
      </c>
      <c r="B36" s="71">
        <v>3</v>
      </c>
      <c r="C36" s="72" t="s">
        <v>37</v>
      </c>
      <c r="D36" s="75" t="s">
        <v>98</v>
      </c>
      <c r="E36" s="74" t="s">
        <v>118</v>
      </c>
      <c r="F36" s="75"/>
      <c r="G36" s="73"/>
      <c r="H36" s="76"/>
      <c r="I36" s="77"/>
      <c r="J36" s="76"/>
      <c r="K36" s="78"/>
      <c r="L36" s="79"/>
      <c r="M36" s="80"/>
      <c r="N36" s="81"/>
      <c r="O36" s="82"/>
      <c r="P36" s="79"/>
      <c r="Q36" s="80"/>
      <c r="R36" s="81"/>
      <c r="S36" s="80"/>
      <c r="T36" s="83"/>
      <c r="U36" s="84"/>
      <c r="V36" s="83"/>
    </row>
    <row r="37" spans="1:30" s="69" customFormat="1" ht="28.5" customHeight="1" x14ac:dyDescent="0.2">
      <c r="A37" s="66" t="s">
        <v>8</v>
      </c>
      <c r="B37" s="33" t="s">
        <v>119</v>
      </c>
      <c r="C37" s="23" t="s">
        <v>37</v>
      </c>
      <c r="D37" s="23" t="s">
        <v>98</v>
      </c>
      <c r="E37" s="24" t="s">
        <v>105</v>
      </c>
      <c r="F37" s="36"/>
      <c r="G37" s="37" t="s">
        <v>69</v>
      </c>
      <c r="H37" s="38">
        <f>H38+H39</f>
        <v>47</v>
      </c>
      <c r="I37" s="25"/>
      <c r="J37" s="34"/>
      <c r="K37" s="32"/>
      <c r="L37" s="26"/>
      <c r="M37" s="67"/>
      <c r="N37" s="28"/>
      <c r="O37" s="67"/>
      <c r="P37" s="26"/>
      <c r="Q37" s="67"/>
      <c r="R37" s="28"/>
      <c r="S37" s="27"/>
      <c r="T37" s="28"/>
      <c r="U37" s="27"/>
      <c r="V37" s="28"/>
      <c r="W37" s="68"/>
      <c r="X37" s="95" t="s">
        <v>103</v>
      </c>
      <c r="Y37" s="95"/>
      <c r="Z37" s="95"/>
      <c r="AA37" s="86"/>
      <c r="AB37" s="86"/>
      <c r="AC37" s="86"/>
    </row>
    <row r="38" spans="1:30" ht="89.25" x14ac:dyDescent="0.2">
      <c r="A38" s="13" t="s">
        <v>9</v>
      </c>
      <c r="B38" s="39"/>
      <c r="C38" s="91" t="s">
        <v>37</v>
      </c>
      <c r="D38" s="40" t="s">
        <v>98</v>
      </c>
      <c r="E38" s="41" t="s">
        <v>152</v>
      </c>
      <c r="F38" s="40"/>
      <c r="G38" s="42" t="s">
        <v>69</v>
      </c>
      <c r="H38" s="43">
        <f>11+11+11+11</f>
        <v>44</v>
      </c>
      <c r="I38" s="44"/>
      <c r="J38" s="45"/>
      <c r="K38" s="46"/>
      <c r="L38" s="17"/>
      <c r="M38" s="47"/>
      <c r="N38" s="18"/>
      <c r="O38" s="47"/>
      <c r="P38" s="17"/>
      <c r="Q38" s="47"/>
      <c r="R38" s="18"/>
      <c r="S38" s="48"/>
      <c r="T38" s="49"/>
      <c r="U38" s="48"/>
      <c r="V38" s="49"/>
      <c r="W38" s="29"/>
      <c r="X38" s="87"/>
      <c r="Y38" s="8"/>
      <c r="Z38" s="8"/>
      <c r="AA38" s="8"/>
      <c r="AB38" s="8"/>
      <c r="AC38" s="8"/>
    </row>
    <row r="39" spans="1:30" ht="89.25" x14ac:dyDescent="0.2">
      <c r="A39" s="13" t="s">
        <v>9</v>
      </c>
      <c r="B39" s="39"/>
      <c r="C39" s="91" t="s">
        <v>37</v>
      </c>
      <c r="D39" s="40" t="s">
        <v>98</v>
      </c>
      <c r="E39" s="41" t="s">
        <v>153</v>
      </c>
      <c r="F39" s="40" t="s">
        <v>104</v>
      </c>
      <c r="G39" s="42" t="s">
        <v>69</v>
      </c>
      <c r="H39" s="43">
        <f>1+1+1</f>
        <v>3</v>
      </c>
      <c r="I39" s="44"/>
      <c r="J39" s="45"/>
      <c r="K39" s="46"/>
      <c r="L39" s="17"/>
      <c r="M39" s="47"/>
      <c r="N39" s="18"/>
      <c r="O39" s="47"/>
      <c r="P39" s="17"/>
      <c r="Q39" s="47"/>
      <c r="R39" s="18"/>
      <c r="S39" s="48"/>
      <c r="T39" s="49"/>
      <c r="U39" s="48"/>
      <c r="V39" s="49"/>
      <c r="W39" s="29"/>
      <c r="X39" s="87"/>
      <c r="Y39" s="8"/>
      <c r="Z39" s="8"/>
      <c r="AA39" s="8"/>
      <c r="AB39" s="8"/>
      <c r="AC39" s="8"/>
    </row>
    <row r="40" spans="1:30" s="69" customFormat="1" ht="28.5" customHeight="1" x14ac:dyDescent="0.2">
      <c r="A40" s="66" t="s">
        <v>8</v>
      </c>
      <c r="B40" s="33" t="s">
        <v>120</v>
      </c>
      <c r="C40" s="23" t="s">
        <v>37</v>
      </c>
      <c r="D40" s="23" t="s">
        <v>98</v>
      </c>
      <c r="E40" s="24" t="s">
        <v>106</v>
      </c>
      <c r="F40" s="36"/>
      <c r="G40" s="37" t="s">
        <v>69</v>
      </c>
      <c r="H40" s="38">
        <f>H41</f>
        <v>40</v>
      </c>
      <c r="I40" s="25"/>
      <c r="J40" s="34"/>
      <c r="K40" s="32"/>
      <c r="L40" s="26"/>
      <c r="M40" s="67"/>
      <c r="N40" s="28"/>
      <c r="O40" s="67"/>
      <c r="P40" s="26"/>
      <c r="Q40" s="67"/>
      <c r="R40" s="28"/>
      <c r="S40" s="27"/>
      <c r="T40" s="28"/>
      <c r="U40" s="27"/>
      <c r="V40" s="28"/>
      <c r="W40" s="68"/>
      <c r="X40" s="95" t="s">
        <v>103</v>
      </c>
      <c r="Y40" s="95"/>
      <c r="Z40" s="95"/>
      <c r="AA40" s="86"/>
      <c r="AB40" s="86"/>
      <c r="AC40" s="86"/>
    </row>
    <row r="41" spans="1:30" ht="89.25" x14ac:dyDescent="0.2">
      <c r="A41" s="13" t="s">
        <v>9</v>
      </c>
      <c r="B41" s="39"/>
      <c r="C41" s="91" t="s">
        <v>37</v>
      </c>
      <c r="D41" s="40" t="s">
        <v>98</v>
      </c>
      <c r="E41" s="41" t="s">
        <v>154</v>
      </c>
      <c r="F41" s="40"/>
      <c r="G41" s="42" t="s">
        <v>69</v>
      </c>
      <c r="H41" s="43">
        <f>10+10+10+10</f>
        <v>40</v>
      </c>
      <c r="I41" s="44"/>
      <c r="J41" s="45"/>
      <c r="K41" s="46"/>
      <c r="L41" s="17"/>
      <c r="M41" s="47"/>
      <c r="N41" s="18"/>
      <c r="O41" s="47"/>
      <c r="P41" s="17"/>
      <c r="Q41" s="47"/>
      <c r="R41" s="18"/>
      <c r="S41" s="48"/>
      <c r="T41" s="49"/>
      <c r="U41" s="48"/>
      <c r="V41" s="49"/>
      <c r="W41" s="29"/>
      <c r="X41" s="87"/>
      <c r="Y41" s="8"/>
      <c r="Z41" s="8"/>
      <c r="AA41" s="8"/>
      <c r="AB41" s="8"/>
      <c r="AC41" s="8"/>
    </row>
    <row r="42" spans="1:30" s="69" customFormat="1" ht="28.5" customHeight="1" x14ac:dyDescent="0.2">
      <c r="A42" s="66" t="s">
        <v>8</v>
      </c>
      <c r="B42" s="33" t="s">
        <v>121</v>
      </c>
      <c r="C42" s="23" t="s">
        <v>37</v>
      </c>
      <c r="D42" s="23" t="s">
        <v>98</v>
      </c>
      <c r="E42" s="24" t="s">
        <v>109</v>
      </c>
      <c r="F42" s="36"/>
      <c r="G42" s="37" t="s">
        <v>111</v>
      </c>
      <c r="H42" s="38">
        <f>H43+H44/1.1</f>
        <v>122.72000000000001</v>
      </c>
      <c r="I42" s="25"/>
      <c r="J42" s="34"/>
      <c r="K42" s="32"/>
      <c r="L42" s="26"/>
      <c r="M42" s="67"/>
      <c r="N42" s="28"/>
      <c r="O42" s="67"/>
      <c r="P42" s="26"/>
      <c r="Q42" s="67"/>
      <c r="R42" s="28"/>
      <c r="S42" s="27"/>
      <c r="T42" s="28"/>
      <c r="U42" s="27"/>
      <c r="V42" s="28"/>
      <c r="W42" s="68"/>
      <c r="X42" s="86"/>
      <c r="Y42" s="86"/>
      <c r="Z42" s="86"/>
      <c r="AA42" s="86"/>
      <c r="AB42" s="86"/>
      <c r="AC42" s="86"/>
    </row>
    <row r="43" spans="1:30" ht="25.5" x14ac:dyDescent="0.2">
      <c r="A43" s="13" t="s">
        <v>9</v>
      </c>
      <c r="B43" s="39"/>
      <c r="C43" s="91" t="s">
        <v>37</v>
      </c>
      <c r="D43" s="40" t="s">
        <v>98</v>
      </c>
      <c r="E43" s="41" t="s">
        <v>100</v>
      </c>
      <c r="F43" s="40"/>
      <c r="G43" s="42" t="s">
        <v>111</v>
      </c>
      <c r="H43" s="43">
        <f>H37*1.6*1.1</f>
        <v>82.720000000000013</v>
      </c>
      <c r="I43" s="44"/>
      <c r="J43" s="45"/>
      <c r="K43" s="46"/>
      <c r="L43" s="17"/>
      <c r="M43" s="47"/>
      <c r="N43" s="18"/>
      <c r="O43" s="47"/>
      <c r="P43" s="17"/>
      <c r="Q43" s="47"/>
      <c r="R43" s="18"/>
      <c r="S43" s="48"/>
      <c r="T43" s="49"/>
      <c r="U43" s="48"/>
      <c r="V43" s="49"/>
      <c r="W43" s="29"/>
      <c r="X43" s="90" t="s">
        <v>112</v>
      </c>
      <c r="Y43" s="8"/>
      <c r="Z43" s="8"/>
      <c r="AA43" s="92"/>
      <c r="AB43" s="8"/>
      <c r="AC43" s="8"/>
      <c r="AD43" s="8"/>
    </row>
    <row r="44" spans="1:30" ht="25.5" x14ac:dyDescent="0.2">
      <c r="A44" s="13" t="s">
        <v>9</v>
      </c>
      <c r="B44" s="39"/>
      <c r="C44" s="91" t="s">
        <v>37</v>
      </c>
      <c r="D44" s="40" t="s">
        <v>98</v>
      </c>
      <c r="E44" s="41" t="s">
        <v>110</v>
      </c>
      <c r="F44" s="40"/>
      <c r="G44" s="42" t="s">
        <v>111</v>
      </c>
      <c r="H44" s="43">
        <f>H40*1*1.1</f>
        <v>44</v>
      </c>
      <c r="I44" s="44"/>
      <c r="J44" s="45"/>
      <c r="K44" s="46"/>
      <c r="L44" s="17"/>
      <c r="M44" s="47"/>
      <c r="N44" s="18"/>
      <c r="O44" s="47"/>
      <c r="P44" s="17"/>
      <c r="Q44" s="47"/>
      <c r="R44" s="18"/>
      <c r="S44" s="48"/>
      <c r="T44" s="49"/>
      <c r="U44" s="48"/>
      <c r="V44" s="49"/>
      <c r="W44" s="29"/>
      <c r="X44" s="90" t="s">
        <v>112</v>
      </c>
      <c r="Y44" s="8"/>
      <c r="Z44" s="8"/>
      <c r="AA44" s="92"/>
      <c r="AB44" s="8"/>
      <c r="AC44" s="8"/>
      <c r="AD44" s="8"/>
    </row>
    <row r="45" spans="1:30" ht="25.5" x14ac:dyDescent="0.2">
      <c r="A45" s="13" t="s">
        <v>9</v>
      </c>
      <c r="B45" s="39"/>
      <c r="C45" s="91" t="s">
        <v>37</v>
      </c>
      <c r="D45" s="40" t="s">
        <v>98</v>
      </c>
      <c r="E45" s="41" t="s">
        <v>131</v>
      </c>
      <c r="F45" s="40"/>
      <c r="G45" s="42" t="s">
        <v>69</v>
      </c>
      <c r="H45" s="43">
        <f>(H37+H40)*2</f>
        <v>174</v>
      </c>
      <c r="I45" s="44"/>
      <c r="J45" s="45"/>
      <c r="K45" s="46"/>
      <c r="L45" s="17"/>
      <c r="M45" s="47"/>
      <c r="N45" s="18"/>
      <c r="O45" s="47"/>
      <c r="P45" s="17"/>
      <c r="Q45" s="47"/>
      <c r="R45" s="18"/>
      <c r="S45" s="48"/>
      <c r="T45" s="49"/>
      <c r="U45" s="48"/>
      <c r="V45" s="49"/>
      <c r="W45" s="29"/>
      <c r="X45" s="90" t="s">
        <v>112</v>
      </c>
      <c r="Y45" s="8"/>
      <c r="Z45" s="8"/>
      <c r="AA45" s="92"/>
      <c r="AB45" s="8"/>
      <c r="AC45" s="8"/>
      <c r="AD45" s="8"/>
    </row>
    <row r="46" spans="1:30" s="69" customFormat="1" ht="28.5" customHeight="1" x14ac:dyDescent="0.2">
      <c r="A46" s="66" t="s">
        <v>8</v>
      </c>
      <c r="B46" s="33" t="s">
        <v>122</v>
      </c>
      <c r="C46" s="23" t="s">
        <v>37</v>
      </c>
      <c r="D46" s="23" t="s">
        <v>98</v>
      </c>
      <c r="E46" s="24" t="s">
        <v>102</v>
      </c>
      <c r="F46" s="36"/>
      <c r="G46" s="37" t="s">
        <v>69</v>
      </c>
      <c r="H46" s="38">
        <f>H37+H40</f>
        <v>87</v>
      </c>
      <c r="I46" s="25"/>
      <c r="J46" s="34"/>
      <c r="K46" s="32"/>
      <c r="L46" s="26"/>
      <c r="M46" s="67"/>
      <c r="N46" s="28"/>
      <c r="O46" s="67"/>
      <c r="P46" s="26"/>
      <c r="Q46" s="67"/>
      <c r="R46" s="28"/>
      <c r="S46" s="27"/>
      <c r="T46" s="28"/>
      <c r="U46" s="27"/>
      <c r="V46" s="28"/>
      <c r="W46" s="68"/>
      <c r="X46" s="86"/>
      <c r="Y46" s="86"/>
      <c r="Z46" s="86"/>
      <c r="AA46" s="86"/>
      <c r="AB46" s="86"/>
      <c r="AC46" s="86"/>
    </row>
    <row r="47" spans="1:30" ht="25.5" x14ac:dyDescent="0.2">
      <c r="A47" s="13" t="s">
        <v>9</v>
      </c>
      <c r="B47" s="39"/>
      <c r="C47" s="91" t="s">
        <v>37</v>
      </c>
      <c r="D47" s="40" t="s">
        <v>98</v>
      </c>
      <c r="E47" s="41" t="s">
        <v>101</v>
      </c>
      <c r="F47" s="40"/>
      <c r="G47" s="42" t="s">
        <v>69</v>
      </c>
      <c r="H47" s="43">
        <f>H46</f>
        <v>87</v>
      </c>
      <c r="I47" s="44"/>
      <c r="J47" s="45"/>
      <c r="K47" s="46"/>
      <c r="L47" s="17"/>
      <c r="M47" s="47"/>
      <c r="N47" s="18"/>
      <c r="O47" s="47"/>
      <c r="P47" s="17"/>
      <c r="Q47" s="47"/>
      <c r="R47" s="18"/>
      <c r="S47" s="48"/>
      <c r="T47" s="49"/>
      <c r="U47" s="48"/>
      <c r="V47" s="49"/>
      <c r="W47" s="29"/>
      <c r="X47" s="90"/>
      <c r="Y47" s="8"/>
      <c r="Z47" s="8"/>
      <c r="AA47" s="92"/>
      <c r="AB47" s="8"/>
      <c r="AC47" s="8"/>
      <c r="AD47" s="8"/>
    </row>
    <row r="48" spans="1:30" s="69" customFormat="1" ht="28.5" customHeight="1" x14ac:dyDescent="0.2">
      <c r="A48" s="66" t="s">
        <v>8</v>
      </c>
      <c r="B48" s="33" t="s">
        <v>134</v>
      </c>
      <c r="C48" s="23" t="s">
        <v>37</v>
      </c>
      <c r="D48" s="23" t="s">
        <v>98</v>
      </c>
      <c r="E48" s="24" t="s">
        <v>132</v>
      </c>
      <c r="F48" s="36"/>
      <c r="G48" s="37" t="s">
        <v>69</v>
      </c>
      <c r="H48" s="38">
        <v>1</v>
      </c>
      <c r="I48" s="25"/>
      <c r="J48" s="34"/>
      <c r="K48" s="32"/>
      <c r="L48" s="26"/>
      <c r="M48" s="67"/>
      <c r="N48" s="28"/>
      <c r="O48" s="67"/>
      <c r="P48" s="26"/>
      <c r="Q48" s="67"/>
      <c r="R48" s="28"/>
      <c r="S48" s="27"/>
      <c r="T48" s="28"/>
      <c r="U48" s="27"/>
      <c r="V48" s="28"/>
      <c r="W48" s="68"/>
      <c r="X48" s="86"/>
      <c r="Y48" s="86"/>
      <c r="Z48" s="86"/>
      <c r="AA48" s="86"/>
      <c r="AB48" s="86"/>
      <c r="AC48" s="86"/>
    </row>
    <row r="49" spans="1:30" ht="25.5" x14ac:dyDescent="0.2">
      <c r="A49" s="13" t="s">
        <v>9</v>
      </c>
      <c r="B49" s="39"/>
      <c r="C49" s="91" t="s">
        <v>37</v>
      </c>
      <c r="D49" s="40" t="s">
        <v>98</v>
      </c>
      <c r="E49" s="41" t="s">
        <v>135</v>
      </c>
      <c r="F49" s="40"/>
      <c r="G49" s="42" t="s">
        <v>69</v>
      </c>
      <c r="H49" s="43">
        <f>H48</f>
        <v>1</v>
      </c>
      <c r="I49" s="44"/>
      <c r="J49" s="45"/>
      <c r="K49" s="46"/>
      <c r="L49" s="17"/>
      <c r="M49" s="47"/>
      <c r="N49" s="18"/>
      <c r="O49" s="47"/>
      <c r="P49" s="17"/>
      <c r="Q49" s="47"/>
      <c r="R49" s="18"/>
      <c r="S49" s="48"/>
      <c r="T49" s="49"/>
      <c r="U49" s="48"/>
      <c r="V49" s="49"/>
      <c r="W49" s="29"/>
      <c r="X49" s="90"/>
      <c r="Y49" s="8"/>
      <c r="Z49" s="8"/>
      <c r="AA49" s="92"/>
      <c r="AB49" s="8"/>
      <c r="AC49" s="8"/>
      <c r="AD49" s="8"/>
    </row>
    <row r="50" spans="1:30" s="85" customFormat="1" ht="28.5" customHeight="1" x14ac:dyDescent="0.2">
      <c r="A50" s="70" t="s">
        <v>14</v>
      </c>
      <c r="B50" s="71">
        <v>4</v>
      </c>
      <c r="C50" s="72" t="s">
        <v>37</v>
      </c>
      <c r="D50" s="75" t="s">
        <v>98</v>
      </c>
      <c r="E50" s="74" t="s">
        <v>123</v>
      </c>
      <c r="F50" s="75"/>
      <c r="G50" s="73"/>
      <c r="H50" s="76"/>
      <c r="I50" s="77"/>
      <c r="J50" s="76"/>
      <c r="K50" s="78"/>
      <c r="L50" s="79"/>
      <c r="M50" s="80"/>
      <c r="N50" s="81"/>
      <c r="O50" s="82"/>
      <c r="P50" s="79"/>
      <c r="Q50" s="80"/>
      <c r="R50" s="81"/>
      <c r="S50" s="80"/>
      <c r="T50" s="83"/>
      <c r="U50" s="84"/>
      <c r="V50" s="83"/>
    </row>
    <row r="51" spans="1:30" s="69" customFormat="1" ht="28.5" customHeight="1" x14ac:dyDescent="0.2">
      <c r="A51" s="66" t="s">
        <v>8</v>
      </c>
      <c r="B51" s="33" t="s">
        <v>124</v>
      </c>
      <c r="C51" s="23" t="s">
        <v>37</v>
      </c>
      <c r="D51" s="23" t="s">
        <v>98</v>
      </c>
      <c r="E51" s="24" t="s">
        <v>105</v>
      </c>
      <c r="F51" s="36"/>
      <c r="G51" s="37" t="s">
        <v>69</v>
      </c>
      <c r="H51" s="38">
        <f>H52+H53</f>
        <v>46</v>
      </c>
      <c r="I51" s="25"/>
      <c r="J51" s="34"/>
      <c r="K51" s="32"/>
      <c r="L51" s="26"/>
      <c r="M51" s="67"/>
      <c r="N51" s="28"/>
      <c r="O51" s="67"/>
      <c r="P51" s="26"/>
      <c r="Q51" s="67"/>
      <c r="R51" s="28"/>
      <c r="S51" s="27"/>
      <c r="T51" s="28"/>
      <c r="U51" s="27"/>
      <c r="V51" s="28"/>
      <c r="W51" s="68"/>
      <c r="X51" s="95" t="s">
        <v>103</v>
      </c>
      <c r="Y51" s="95"/>
      <c r="Z51" s="95"/>
      <c r="AA51" s="86"/>
      <c r="AB51" s="86"/>
      <c r="AC51" s="86"/>
    </row>
    <row r="52" spans="1:30" ht="89.25" x14ac:dyDescent="0.2">
      <c r="A52" s="13" t="s">
        <v>9</v>
      </c>
      <c r="B52" s="39"/>
      <c r="C52" s="91" t="s">
        <v>37</v>
      </c>
      <c r="D52" s="40" t="s">
        <v>98</v>
      </c>
      <c r="E52" s="41" t="s">
        <v>152</v>
      </c>
      <c r="F52" s="40"/>
      <c r="G52" s="42" t="s">
        <v>69</v>
      </c>
      <c r="H52" s="43">
        <f>10+11+11+11</f>
        <v>43</v>
      </c>
      <c r="I52" s="44"/>
      <c r="J52" s="45"/>
      <c r="K52" s="46"/>
      <c r="L52" s="17"/>
      <c r="M52" s="47"/>
      <c r="N52" s="18"/>
      <c r="O52" s="47"/>
      <c r="P52" s="17"/>
      <c r="Q52" s="47"/>
      <c r="R52" s="18"/>
      <c r="S52" s="48"/>
      <c r="T52" s="49"/>
      <c r="U52" s="48"/>
      <c r="V52" s="49"/>
      <c r="W52" s="29"/>
      <c r="X52" s="87"/>
      <c r="Y52" s="8"/>
      <c r="Z52" s="8"/>
      <c r="AA52" s="8"/>
      <c r="AB52" s="8"/>
      <c r="AC52" s="8"/>
    </row>
    <row r="53" spans="1:30" ht="89.25" x14ac:dyDescent="0.2">
      <c r="A53" s="13" t="s">
        <v>9</v>
      </c>
      <c r="B53" s="39"/>
      <c r="C53" s="91" t="s">
        <v>37</v>
      </c>
      <c r="D53" s="40" t="s">
        <v>98</v>
      </c>
      <c r="E53" s="41" t="s">
        <v>153</v>
      </c>
      <c r="F53" s="40" t="s">
        <v>104</v>
      </c>
      <c r="G53" s="42" t="s">
        <v>69</v>
      </c>
      <c r="H53" s="43">
        <f>1+1+1</f>
        <v>3</v>
      </c>
      <c r="I53" s="44"/>
      <c r="J53" s="45"/>
      <c r="K53" s="46"/>
      <c r="L53" s="17"/>
      <c r="M53" s="47"/>
      <c r="N53" s="18"/>
      <c r="O53" s="47"/>
      <c r="P53" s="17"/>
      <c r="Q53" s="47"/>
      <c r="R53" s="18"/>
      <c r="S53" s="48"/>
      <c r="T53" s="49"/>
      <c r="U53" s="48"/>
      <c r="V53" s="49"/>
      <c r="W53" s="29"/>
      <c r="X53" s="87"/>
      <c r="Y53" s="8"/>
      <c r="Z53" s="8"/>
      <c r="AA53" s="8"/>
      <c r="AB53" s="8"/>
      <c r="AC53" s="8"/>
    </row>
    <row r="54" spans="1:30" s="69" customFormat="1" ht="28.5" customHeight="1" x14ac:dyDescent="0.2">
      <c r="A54" s="66" t="s">
        <v>8</v>
      </c>
      <c r="B54" s="33" t="s">
        <v>125</v>
      </c>
      <c r="C54" s="23" t="s">
        <v>37</v>
      </c>
      <c r="D54" s="23" t="s">
        <v>98</v>
      </c>
      <c r="E54" s="24" t="s">
        <v>106</v>
      </c>
      <c r="F54" s="36"/>
      <c r="G54" s="37" t="s">
        <v>69</v>
      </c>
      <c r="H54" s="38">
        <f>H55</f>
        <v>40</v>
      </c>
      <c r="I54" s="25"/>
      <c r="J54" s="34"/>
      <c r="K54" s="32"/>
      <c r="L54" s="26"/>
      <c r="M54" s="67"/>
      <c r="N54" s="28"/>
      <c r="O54" s="67"/>
      <c r="P54" s="26"/>
      <c r="Q54" s="67"/>
      <c r="R54" s="28"/>
      <c r="S54" s="27"/>
      <c r="T54" s="28"/>
      <c r="U54" s="27"/>
      <c r="V54" s="28"/>
      <c r="W54" s="68"/>
      <c r="X54" s="95" t="s">
        <v>103</v>
      </c>
      <c r="Y54" s="95"/>
      <c r="Z54" s="95"/>
      <c r="AA54" s="86"/>
      <c r="AB54" s="86"/>
      <c r="AC54" s="86"/>
    </row>
    <row r="55" spans="1:30" ht="89.25" x14ac:dyDescent="0.2">
      <c r="A55" s="13" t="s">
        <v>9</v>
      </c>
      <c r="B55" s="39"/>
      <c r="C55" s="91" t="s">
        <v>37</v>
      </c>
      <c r="D55" s="40" t="s">
        <v>98</v>
      </c>
      <c r="E55" s="41" t="s">
        <v>154</v>
      </c>
      <c r="F55" s="40"/>
      <c r="G55" s="42" t="s">
        <v>69</v>
      </c>
      <c r="H55" s="43">
        <f>10+10+10+10</f>
        <v>40</v>
      </c>
      <c r="I55" s="44"/>
      <c r="J55" s="45"/>
      <c r="K55" s="46"/>
      <c r="L55" s="17"/>
      <c r="M55" s="47"/>
      <c r="N55" s="18"/>
      <c r="O55" s="47"/>
      <c r="P55" s="17"/>
      <c r="Q55" s="47"/>
      <c r="R55" s="18"/>
      <c r="S55" s="48"/>
      <c r="T55" s="49"/>
      <c r="U55" s="48"/>
      <c r="V55" s="49"/>
      <c r="W55" s="29"/>
      <c r="X55" s="87"/>
      <c r="Y55" s="8"/>
      <c r="Z55" s="8"/>
      <c r="AA55" s="8"/>
      <c r="AB55" s="8"/>
      <c r="AC55" s="8"/>
    </row>
    <row r="56" spans="1:30" s="69" customFormat="1" ht="28.5" customHeight="1" x14ac:dyDescent="0.2">
      <c r="A56" s="66" t="s">
        <v>8</v>
      </c>
      <c r="B56" s="33" t="s">
        <v>126</v>
      </c>
      <c r="C56" s="23" t="s">
        <v>37</v>
      </c>
      <c r="D56" s="23" t="s">
        <v>98</v>
      </c>
      <c r="E56" s="24" t="s">
        <v>109</v>
      </c>
      <c r="F56" s="36"/>
      <c r="G56" s="37" t="s">
        <v>111</v>
      </c>
      <c r="H56" s="38">
        <f>H57+H58/1.1</f>
        <v>120.96000000000002</v>
      </c>
      <c r="I56" s="25"/>
      <c r="J56" s="34"/>
      <c r="K56" s="32"/>
      <c r="L56" s="26"/>
      <c r="M56" s="67"/>
      <c r="N56" s="28"/>
      <c r="O56" s="67"/>
      <c r="P56" s="26"/>
      <c r="Q56" s="67"/>
      <c r="R56" s="28"/>
      <c r="S56" s="27"/>
      <c r="T56" s="28"/>
      <c r="U56" s="27"/>
      <c r="V56" s="28"/>
      <c r="W56" s="68"/>
      <c r="X56" s="86"/>
      <c r="Y56" s="86"/>
      <c r="Z56" s="86"/>
      <c r="AA56" s="86"/>
      <c r="AB56" s="86"/>
      <c r="AC56" s="86"/>
    </row>
    <row r="57" spans="1:30" ht="25.5" x14ac:dyDescent="0.2">
      <c r="A57" s="13" t="s">
        <v>9</v>
      </c>
      <c r="B57" s="39"/>
      <c r="C57" s="91" t="s">
        <v>37</v>
      </c>
      <c r="D57" s="40" t="s">
        <v>98</v>
      </c>
      <c r="E57" s="41" t="s">
        <v>100</v>
      </c>
      <c r="F57" s="40"/>
      <c r="G57" s="42" t="s">
        <v>111</v>
      </c>
      <c r="H57" s="43">
        <f>H51*1.6*1.1</f>
        <v>80.960000000000022</v>
      </c>
      <c r="I57" s="44"/>
      <c r="J57" s="45"/>
      <c r="K57" s="46"/>
      <c r="L57" s="17"/>
      <c r="M57" s="47"/>
      <c r="N57" s="18"/>
      <c r="O57" s="47"/>
      <c r="P57" s="17"/>
      <c r="Q57" s="47"/>
      <c r="R57" s="18"/>
      <c r="S57" s="48"/>
      <c r="T57" s="49"/>
      <c r="U57" s="48"/>
      <c r="V57" s="49"/>
      <c r="W57" s="29"/>
      <c r="X57" s="90" t="s">
        <v>112</v>
      </c>
      <c r="Y57" s="8"/>
      <c r="Z57" s="8"/>
      <c r="AA57" s="92"/>
      <c r="AB57" s="8"/>
      <c r="AC57" s="8"/>
      <c r="AD57" s="8"/>
    </row>
    <row r="58" spans="1:30" ht="25.5" x14ac:dyDescent="0.2">
      <c r="A58" s="13" t="s">
        <v>9</v>
      </c>
      <c r="B58" s="39"/>
      <c r="C58" s="91" t="s">
        <v>37</v>
      </c>
      <c r="D58" s="40" t="s">
        <v>98</v>
      </c>
      <c r="E58" s="41" t="s">
        <v>110</v>
      </c>
      <c r="F58" s="40"/>
      <c r="G58" s="42" t="s">
        <v>111</v>
      </c>
      <c r="H58" s="43">
        <f>H54*1*1.1</f>
        <v>44</v>
      </c>
      <c r="I58" s="44"/>
      <c r="J58" s="45"/>
      <c r="K58" s="46"/>
      <c r="L58" s="17"/>
      <c r="M58" s="47"/>
      <c r="N58" s="18"/>
      <c r="O58" s="47"/>
      <c r="P58" s="17"/>
      <c r="Q58" s="47"/>
      <c r="R58" s="18"/>
      <c r="S58" s="48"/>
      <c r="T58" s="49"/>
      <c r="U58" s="48"/>
      <c r="V58" s="49"/>
      <c r="W58" s="29"/>
      <c r="X58" s="90" t="s">
        <v>112</v>
      </c>
      <c r="Y58" s="8"/>
      <c r="Z58" s="8"/>
      <c r="AA58" s="92"/>
      <c r="AB58" s="8"/>
      <c r="AC58" s="8"/>
      <c r="AD58" s="8"/>
    </row>
    <row r="59" spans="1:30" ht="25.5" x14ac:dyDescent="0.2">
      <c r="A59" s="13" t="s">
        <v>9</v>
      </c>
      <c r="B59" s="39"/>
      <c r="C59" s="91" t="s">
        <v>37</v>
      </c>
      <c r="D59" s="40" t="s">
        <v>98</v>
      </c>
      <c r="E59" s="41" t="s">
        <v>131</v>
      </c>
      <c r="F59" s="40"/>
      <c r="G59" s="42" t="s">
        <v>69</v>
      </c>
      <c r="H59" s="43">
        <f>(H51+H54)*2</f>
        <v>172</v>
      </c>
      <c r="I59" s="44"/>
      <c r="J59" s="45"/>
      <c r="K59" s="46"/>
      <c r="L59" s="17"/>
      <c r="M59" s="47"/>
      <c r="N59" s="18"/>
      <c r="O59" s="47"/>
      <c r="P59" s="17"/>
      <c r="Q59" s="47"/>
      <c r="R59" s="18"/>
      <c r="S59" s="48"/>
      <c r="T59" s="49"/>
      <c r="U59" s="48"/>
      <c r="V59" s="49"/>
      <c r="W59" s="29"/>
      <c r="X59" s="90" t="s">
        <v>112</v>
      </c>
      <c r="Y59" s="8"/>
      <c r="Z59" s="8"/>
      <c r="AA59" s="92"/>
      <c r="AB59" s="8"/>
      <c r="AC59" s="8"/>
      <c r="AD59" s="8"/>
    </row>
    <row r="60" spans="1:30" s="69" customFormat="1" ht="28.5" customHeight="1" x14ac:dyDescent="0.2">
      <c r="A60" s="66" t="s">
        <v>8</v>
      </c>
      <c r="B60" s="33" t="s">
        <v>127</v>
      </c>
      <c r="C60" s="23" t="s">
        <v>37</v>
      </c>
      <c r="D60" s="23" t="s">
        <v>98</v>
      </c>
      <c r="E60" s="24" t="s">
        <v>102</v>
      </c>
      <c r="F60" s="36"/>
      <c r="G60" s="37" t="s">
        <v>69</v>
      </c>
      <c r="H60" s="38">
        <f>H51+H54</f>
        <v>86</v>
      </c>
      <c r="I60" s="25"/>
      <c r="J60" s="34"/>
      <c r="K60" s="32"/>
      <c r="L60" s="26"/>
      <c r="M60" s="67"/>
      <c r="N60" s="28"/>
      <c r="O60" s="67"/>
      <c r="P60" s="26"/>
      <c r="Q60" s="67"/>
      <c r="R60" s="28"/>
      <c r="S60" s="27"/>
      <c r="T60" s="28"/>
      <c r="U60" s="27"/>
      <c r="V60" s="28"/>
      <c r="W60" s="68"/>
      <c r="X60" s="86"/>
      <c r="Y60" s="86"/>
      <c r="Z60" s="86"/>
      <c r="AA60" s="86"/>
      <c r="AB60" s="86"/>
      <c r="AC60" s="86"/>
    </row>
    <row r="61" spans="1:30" ht="25.5" x14ac:dyDescent="0.2">
      <c r="A61" s="13" t="s">
        <v>9</v>
      </c>
      <c r="B61" s="39"/>
      <c r="C61" s="91" t="s">
        <v>37</v>
      </c>
      <c r="D61" s="40" t="s">
        <v>98</v>
      </c>
      <c r="E61" s="41" t="s">
        <v>101</v>
      </c>
      <c r="F61" s="40"/>
      <c r="G61" s="42" t="s">
        <v>69</v>
      </c>
      <c r="H61" s="43">
        <f>H60</f>
        <v>86</v>
      </c>
      <c r="I61" s="44"/>
      <c r="J61" s="45"/>
      <c r="K61" s="46"/>
      <c r="L61" s="17"/>
      <c r="M61" s="47"/>
      <c r="N61" s="18"/>
      <c r="O61" s="47"/>
      <c r="P61" s="17"/>
      <c r="Q61" s="47"/>
      <c r="R61" s="18"/>
      <c r="S61" s="48"/>
      <c r="T61" s="49"/>
      <c r="U61" s="48"/>
      <c r="V61" s="49"/>
      <c r="W61" s="29"/>
      <c r="X61" s="90"/>
      <c r="Y61" s="8"/>
      <c r="Z61" s="8"/>
      <c r="AA61" s="92"/>
      <c r="AB61" s="8"/>
      <c r="AC61" s="8"/>
      <c r="AD61" s="8"/>
    </row>
    <row r="62" spans="1:30" s="69" customFormat="1" ht="28.5" customHeight="1" x14ac:dyDescent="0.2">
      <c r="A62" s="66" t="s">
        <v>8</v>
      </c>
      <c r="B62" s="33" t="s">
        <v>136</v>
      </c>
      <c r="C62" s="23" t="s">
        <v>37</v>
      </c>
      <c r="D62" s="23" t="s">
        <v>98</v>
      </c>
      <c r="E62" s="24" t="s">
        <v>132</v>
      </c>
      <c r="F62" s="36"/>
      <c r="G62" s="37" t="s">
        <v>69</v>
      </c>
      <c r="H62" s="38">
        <v>1</v>
      </c>
      <c r="I62" s="25"/>
      <c r="J62" s="34"/>
      <c r="K62" s="32"/>
      <c r="L62" s="26"/>
      <c r="M62" s="67"/>
      <c r="N62" s="28"/>
      <c r="O62" s="67"/>
      <c r="P62" s="26"/>
      <c r="Q62" s="67"/>
      <c r="R62" s="28"/>
      <c r="S62" s="27"/>
      <c r="T62" s="28"/>
      <c r="U62" s="27"/>
      <c r="V62" s="28"/>
      <c r="W62" s="68"/>
      <c r="X62" s="86"/>
      <c r="Y62" s="86"/>
      <c r="Z62" s="86"/>
      <c r="AA62" s="86"/>
      <c r="AB62" s="86"/>
      <c r="AC62" s="86"/>
    </row>
    <row r="63" spans="1:30" ht="25.5" x14ac:dyDescent="0.2">
      <c r="A63" s="13" t="s">
        <v>9</v>
      </c>
      <c r="B63" s="39"/>
      <c r="C63" s="91" t="s">
        <v>37</v>
      </c>
      <c r="D63" s="40" t="s">
        <v>98</v>
      </c>
      <c r="E63" s="41" t="s">
        <v>135</v>
      </c>
      <c r="F63" s="40"/>
      <c r="G63" s="42" t="s">
        <v>69</v>
      </c>
      <c r="H63" s="43">
        <f>H62</f>
        <v>1</v>
      </c>
      <c r="I63" s="44"/>
      <c r="J63" s="45"/>
      <c r="K63" s="46"/>
      <c r="L63" s="17"/>
      <c r="M63" s="47"/>
      <c r="N63" s="18"/>
      <c r="O63" s="47"/>
      <c r="P63" s="17"/>
      <c r="Q63" s="47"/>
      <c r="R63" s="18"/>
      <c r="S63" s="48"/>
      <c r="T63" s="49"/>
      <c r="U63" s="48"/>
      <c r="V63" s="49"/>
      <c r="W63" s="29"/>
      <c r="X63" s="90"/>
      <c r="Y63" s="8"/>
      <c r="Z63" s="8"/>
      <c r="AA63" s="92"/>
      <c r="AB63" s="8"/>
      <c r="AC63" s="8"/>
      <c r="AD63" s="8"/>
    </row>
    <row r="64" spans="1:30" s="64" customFormat="1" ht="28.5" customHeight="1" x14ac:dyDescent="0.2">
      <c r="A64" s="50" t="s">
        <v>14</v>
      </c>
      <c r="B64" s="94" t="s">
        <v>139</v>
      </c>
      <c r="C64" s="51" t="s">
        <v>142</v>
      </c>
      <c r="D64" s="52"/>
      <c r="E64" s="53" t="s">
        <v>140</v>
      </c>
      <c r="F64" s="54"/>
      <c r="G64" s="52"/>
      <c r="H64" s="55"/>
      <c r="I64" s="56"/>
      <c r="J64" s="55"/>
      <c r="K64" s="57"/>
      <c r="L64" s="58"/>
      <c r="M64" s="59"/>
      <c r="N64" s="60"/>
      <c r="O64" s="61"/>
      <c r="P64" s="58"/>
      <c r="Q64" s="59"/>
      <c r="R64" s="60"/>
      <c r="S64" s="59"/>
      <c r="T64" s="62"/>
      <c r="U64" s="63"/>
      <c r="V64" s="62"/>
      <c r="X64" s="93"/>
    </row>
    <row r="65" spans="1:30" s="85" customFormat="1" ht="28.5" customHeight="1" x14ac:dyDescent="0.2">
      <c r="A65" s="70" t="s">
        <v>14</v>
      </c>
      <c r="B65" s="71">
        <v>5</v>
      </c>
      <c r="C65" s="72" t="s">
        <v>142</v>
      </c>
      <c r="D65" s="75" t="s">
        <v>98</v>
      </c>
      <c r="E65" s="74" t="s">
        <v>141</v>
      </c>
      <c r="F65" s="75"/>
      <c r="G65" s="73"/>
      <c r="H65" s="76"/>
      <c r="I65" s="77"/>
      <c r="J65" s="76"/>
      <c r="K65" s="78"/>
      <c r="L65" s="79"/>
      <c r="M65" s="80"/>
      <c r="N65" s="81"/>
      <c r="O65" s="82"/>
      <c r="P65" s="79"/>
      <c r="Q65" s="80"/>
      <c r="R65" s="81"/>
      <c r="S65" s="80"/>
      <c r="T65" s="83"/>
      <c r="U65" s="84"/>
      <c r="V65" s="83"/>
    </row>
    <row r="66" spans="1:30" s="69" customFormat="1" ht="28.5" customHeight="1" x14ac:dyDescent="0.2">
      <c r="A66" s="66" t="s">
        <v>8</v>
      </c>
      <c r="B66" s="33" t="s">
        <v>138</v>
      </c>
      <c r="C66" s="23" t="s">
        <v>142</v>
      </c>
      <c r="D66" s="23" t="s">
        <v>98</v>
      </c>
      <c r="E66" s="24" t="s">
        <v>149</v>
      </c>
      <c r="F66" s="36"/>
      <c r="G66" s="37" t="s">
        <v>69</v>
      </c>
      <c r="H66" s="38">
        <f>H67+H68</f>
        <v>4</v>
      </c>
      <c r="I66" s="25"/>
      <c r="J66" s="34"/>
      <c r="K66" s="32"/>
      <c r="L66" s="26"/>
      <c r="M66" s="67"/>
      <c r="N66" s="28"/>
      <c r="O66" s="67"/>
      <c r="P66" s="26"/>
      <c r="Q66" s="67"/>
      <c r="R66" s="28"/>
      <c r="S66" s="27"/>
      <c r="T66" s="28"/>
      <c r="U66" s="27"/>
      <c r="V66" s="28"/>
      <c r="W66" s="68"/>
      <c r="X66" s="95" t="s">
        <v>137</v>
      </c>
      <c r="Y66" s="95"/>
      <c r="Z66" s="95"/>
      <c r="AA66" s="86"/>
      <c r="AB66" s="86"/>
      <c r="AC66" s="86"/>
    </row>
    <row r="67" spans="1:30" ht="25.5" x14ac:dyDescent="0.2">
      <c r="A67" s="13" t="s">
        <v>9</v>
      </c>
      <c r="B67" s="39"/>
      <c r="C67" s="91" t="s">
        <v>142</v>
      </c>
      <c r="D67" s="40" t="s">
        <v>98</v>
      </c>
      <c r="E67" s="41" t="s">
        <v>150</v>
      </c>
      <c r="F67" s="40"/>
      <c r="G67" s="42" t="s">
        <v>69</v>
      </c>
      <c r="H67" s="43">
        <f>1</f>
        <v>1</v>
      </c>
      <c r="I67" s="44"/>
      <c r="J67" s="45"/>
      <c r="K67" s="46"/>
      <c r="L67" s="17"/>
      <c r="M67" s="47"/>
      <c r="N67" s="18"/>
      <c r="O67" s="47"/>
      <c r="P67" s="17"/>
      <c r="Q67" s="47"/>
      <c r="R67" s="18"/>
      <c r="S67" s="48"/>
      <c r="T67" s="49"/>
      <c r="U67" s="48"/>
      <c r="V67" s="49"/>
      <c r="W67" s="29"/>
      <c r="X67" s="90"/>
      <c r="Y67" s="8"/>
      <c r="Z67" s="8"/>
      <c r="AA67" s="92"/>
      <c r="AB67" s="8"/>
      <c r="AC67" s="8"/>
      <c r="AD67" s="8"/>
    </row>
    <row r="68" spans="1:30" ht="25.5" x14ac:dyDescent="0.2">
      <c r="A68" s="13" t="s">
        <v>9</v>
      </c>
      <c r="B68" s="39"/>
      <c r="C68" s="91" t="s">
        <v>142</v>
      </c>
      <c r="D68" s="40" t="s">
        <v>98</v>
      </c>
      <c r="E68" s="41" t="s">
        <v>151</v>
      </c>
      <c r="F68" s="40" t="s">
        <v>104</v>
      </c>
      <c r="G68" s="42" t="s">
        <v>69</v>
      </c>
      <c r="H68" s="43">
        <f>1+1+1</f>
        <v>3</v>
      </c>
      <c r="I68" s="44"/>
      <c r="J68" s="45"/>
      <c r="K68" s="46"/>
      <c r="L68" s="17"/>
      <c r="M68" s="47"/>
      <c r="N68" s="18"/>
      <c r="O68" s="47"/>
      <c r="P68" s="17"/>
      <c r="Q68" s="47"/>
      <c r="R68" s="18"/>
      <c r="S68" s="48"/>
      <c r="T68" s="49"/>
      <c r="U68" s="48"/>
      <c r="V68" s="49"/>
      <c r="W68" s="29"/>
      <c r="X68" s="90"/>
      <c r="Y68" s="8"/>
      <c r="Z68" s="8"/>
      <c r="AA68" s="92"/>
      <c r="AB68" s="8"/>
      <c r="AC68" s="8"/>
      <c r="AD68" s="8"/>
    </row>
    <row r="69" spans="1:30" s="69" customFormat="1" ht="28.5" customHeight="1" x14ac:dyDescent="0.2">
      <c r="A69" s="66" t="s">
        <v>8</v>
      </c>
      <c r="B69" s="33" t="s">
        <v>155</v>
      </c>
      <c r="C69" s="23" t="s">
        <v>44</v>
      </c>
      <c r="D69" s="23" t="s">
        <v>98</v>
      </c>
      <c r="E69" s="24" t="s">
        <v>156</v>
      </c>
      <c r="F69" s="36"/>
      <c r="G69" s="37" t="s">
        <v>69</v>
      </c>
      <c r="H69" s="38">
        <f>H70+H71</f>
        <v>4</v>
      </c>
      <c r="I69" s="25"/>
      <c r="J69" s="34"/>
      <c r="K69" s="32"/>
      <c r="L69" s="26"/>
      <c r="M69" s="67"/>
      <c r="N69" s="28"/>
      <c r="O69" s="67"/>
      <c r="P69" s="26"/>
      <c r="Q69" s="67"/>
      <c r="R69" s="28"/>
      <c r="S69" s="27"/>
      <c r="T69" s="28"/>
      <c r="U69" s="27"/>
      <c r="V69" s="28"/>
      <c r="W69" s="68"/>
      <c r="X69" s="95"/>
      <c r="Y69" s="95"/>
      <c r="Z69" s="95"/>
      <c r="AA69" s="86"/>
      <c r="AB69" s="86"/>
      <c r="AC69" s="86"/>
    </row>
    <row r="70" spans="1:30" ht="76.5" x14ac:dyDescent="0.2">
      <c r="A70" s="13" t="s">
        <v>9</v>
      </c>
      <c r="B70" s="39"/>
      <c r="C70" s="91" t="s">
        <v>44</v>
      </c>
      <c r="D70" s="40" t="s">
        <v>98</v>
      </c>
      <c r="E70" s="41" t="s">
        <v>158</v>
      </c>
      <c r="F70" s="40"/>
      <c r="G70" s="42" t="s">
        <v>69</v>
      </c>
      <c r="H70" s="43">
        <f>H67</f>
        <v>1</v>
      </c>
      <c r="I70" s="44"/>
      <c r="J70" s="45"/>
      <c r="K70" s="46"/>
      <c r="L70" s="17"/>
      <c r="M70" s="47"/>
      <c r="N70" s="18"/>
      <c r="O70" s="47"/>
      <c r="P70" s="17"/>
      <c r="Q70" s="47"/>
      <c r="R70" s="18"/>
      <c r="S70" s="48"/>
      <c r="T70" s="49"/>
      <c r="U70" s="48"/>
      <c r="V70" s="49"/>
      <c r="W70" s="29"/>
      <c r="X70" s="90"/>
      <c r="Y70" s="8"/>
      <c r="Z70" s="8"/>
      <c r="AA70" s="92"/>
      <c r="AB70" s="8"/>
      <c r="AC70" s="8"/>
      <c r="AD70" s="8"/>
    </row>
    <row r="71" spans="1:30" ht="76.5" x14ac:dyDescent="0.2">
      <c r="A71" s="13" t="s">
        <v>9</v>
      </c>
      <c r="B71" s="39"/>
      <c r="C71" s="91" t="s">
        <v>44</v>
      </c>
      <c r="D71" s="40" t="s">
        <v>98</v>
      </c>
      <c r="E71" s="41" t="s">
        <v>157</v>
      </c>
      <c r="F71" s="40"/>
      <c r="G71" s="42" t="s">
        <v>69</v>
      </c>
      <c r="H71" s="43">
        <f>H68</f>
        <v>3</v>
      </c>
      <c r="I71" s="44"/>
      <c r="J71" s="45"/>
      <c r="K71" s="46"/>
      <c r="L71" s="17"/>
      <c r="M71" s="47"/>
      <c r="N71" s="18"/>
      <c r="O71" s="47"/>
      <c r="P71" s="17"/>
      <c r="Q71" s="47"/>
      <c r="R71" s="18"/>
      <c r="S71" s="48"/>
      <c r="T71" s="49"/>
      <c r="U71" s="48"/>
      <c r="V71" s="49"/>
      <c r="W71" s="29"/>
      <c r="X71" s="90"/>
      <c r="Y71" s="8"/>
      <c r="Z71" s="8"/>
      <c r="AA71" s="92"/>
      <c r="AB71" s="8"/>
      <c r="AC71" s="8"/>
      <c r="AD71" s="8"/>
    </row>
    <row r="72" spans="1:30" s="69" customFormat="1" ht="28.5" customHeight="1" x14ac:dyDescent="0.2">
      <c r="A72" s="66" t="s">
        <v>8</v>
      </c>
      <c r="B72" s="33" t="s">
        <v>166</v>
      </c>
      <c r="C72" s="23" t="s">
        <v>44</v>
      </c>
      <c r="D72" s="23" t="s">
        <v>98</v>
      </c>
      <c r="E72" s="24" t="s">
        <v>167</v>
      </c>
      <c r="F72" s="36"/>
      <c r="G72" s="37" t="s">
        <v>69</v>
      </c>
      <c r="H72" s="38">
        <f>H69</f>
        <v>4</v>
      </c>
      <c r="I72" s="25"/>
      <c r="J72" s="34"/>
      <c r="K72" s="32"/>
      <c r="L72" s="26"/>
      <c r="M72" s="67"/>
      <c r="N72" s="28"/>
      <c r="O72" s="67"/>
      <c r="P72" s="26"/>
      <c r="Q72" s="67"/>
      <c r="R72" s="28"/>
      <c r="S72" s="27"/>
      <c r="T72" s="28"/>
      <c r="U72" s="27"/>
      <c r="V72" s="28"/>
      <c r="W72" s="68"/>
      <c r="X72" s="86"/>
      <c r="Y72" s="86"/>
      <c r="Z72" s="86"/>
      <c r="AA72" s="86"/>
      <c r="AB72" s="86"/>
      <c r="AC72" s="86"/>
    </row>
    <row r="73" spans="1:30" ht="25.5" x14ac:dyDescent="0.2">
      <c r="A73" s="13" t="s">
        <v>9</v>
      </c>
      <c r="B73" s="39"/>
      <c r="C73" s="91" t="s">
        <v>44</v>
      </c>
      <c r="D73" s="40" t="s">
        <v>98</v>
      </c>
      <c r="E73" s="41" t="s">
        <v>168</v>
      </c>
      <c r="F73" s="40"/>
      <c r="G73" s="42" t="s">
        <v>69</v>
      </c>
      <c r="H73" s="43">
        <f>H72</f>
        <v>4</v>
      </c>
      <c r="I73" s="44"/>
      <c r="J73" s="45"/>
      <c r="K73" s="46"/>
      <c r="L73" s="17"/>
      <c r="M73" s="47"/>
      <c r="N73" s="18"/>
      <c r="O73" s="47"/>
      <c r="P73" s="17"/>
      <c r="Q73" s="47"/>
      <c r="R73" s="18"/>
      <c r="S73" s="48"/>
      <c r="T73" s="49"/>
      <c r="U73" s="48"/>
      <c r="V73" s="49"/>
      <c r="W73" s="29"/>
      <c r="X73" s="90"/>
      <c r="Y73" s="8"/>
      <c r="Z73" s="8"/>
      <c r="AA73" s="92"/>
      <c r="AB73" s="8"/>
      <c r="AC73" s="8"/>
      <c r="AD73" s="8"/>
    </row>
    <row r="74" spans="1:30" s="85" customFormat="1" ht="28.5" customHeight="1" x14ac:dyDescent="0.2">
      <c r="A74" s="70" t="s">
        <v>14</v>
      </c>
      <c r="B74" s="71">
        <v>6</v>
      </c>
      <c r="C74" s="72" t="s">
        <v>142</v>
      </c>
      <c r="D74" s="75" t="s">
        <v>98</v>
      </c>
      <c r="E74" s="74" t="s">
        <v>143</v>
      </c>
      <c r="F74" s="75"/>
      <c r="G74" s="73"/>
      <c r="H74" s="76"/>
      <c r="I74" s="77"/>
      <c r="J74" s="76"/>
      <c r="K74" s="78"/>
      <c r="L74" s="79"/>
      <c r="M74" s="80"/>
      <c r="N74" s="81"/>
      <c r="O74" s="82"/>
      <c r="P74" s="79"/>
      <c r="Q74" s="80"/>
      <c r="R74" s="81"/>
      <c r="S74" s="80"/>
      <c r="T74" s="83"/>
      <c r="U74" s="84"/>
      <c r="V74" s="83"/>
    </row>
    <row r="75" spans="1:30" s="69" customFormat="1" ht="28.5" customHeight="1" x14ac:dyDescent="0.2">
      <c r="A75" s="66" t="s">
        <v>8</v>
      </c>
      <c r="B75" s="33" t="s">
        <v>146</v>
      </c>
      <c r="C75" s="23" t="s">
        <v>142</v>
      </c>
      <c r="D75" s="23" t="s">
        <v>98</v>
      </c>
      <c r="E75" s="24" t="s">
        <v>162</v>
      </c>
      <c r="F75" s="36"/>
      <c r="G75" s="37" t="s">
        <v>69</v>
      </c>
      <c r="H75" s="38">
        <f>H76</f>
        <v>4</v>
      </c>
      <c r="I75" s="25"/>
      <c r="J75" s="34"/>
      <c r="K75" s="32"/>
      <c r="L75" s="26"/>
      <c r="M75" s="67"/>
      <c r="N75" s="28"/>
      <c r="O75" s="67"/>
      <c r="P75" s="26"/>
      <c r="Q75" s="67"/>
      <c r="R75" s="28"/>
      <c r="S75" s="27"/>
      <c r="T75" s="28"/>
      <c r="U75" s="27"/>
      <c r="V75" s="28"/>
      <c r="W75" s="68"/>
      <c r="X75" s="95" t="s">
        <v>137</v>
      </c>
      <c r="Y75" s="95"/>
      <c r="Z75" s="95"/>
      <c r="AA75" s="86"/>
      <c r="AB75" s="86"/>
      <c r="AC75" s="86"/>
    </row>
    <row r="76" spans="1:30" ht="25.5" x14ac:dyDescent="0.2">
      <c r="A76" s="13" t="s">
        <v>9</v>
      </c>
      <c r="B76" s="39"/>
      <c r="C76" s="91" t="s">
        <v>142</v>
      </c>
      <c r="D76" s="40" t="s">
        <v>98</v>
      </c>
      <c r="E76" s="41" t="s">
        <v>151</v>
      </c>
      <c r="F76" s="40" t="s">
        <v>104</v>
      </c>
      <c r="G76" s="42" t="s">
        <v>69</v>
      </c>
      <c r="H76" s="43">
        <f>1+1+1+1</f>
        <v>4</v>
      </c>
      <c r="I76" s="44"/>
      <c r="J76" s="45"/>
      <c r="K76" s="46"/>
      <c r="L76" s="17"/>
      <c r="M76" s="47"/>
      <c r="N76" s="18"/>
      <c r="O76" s="47"/>
      <c r="P76" s="17"/>
      <c r="Q76" s="47"/>
      <c r="R76" s="18"/>
      <c r="S76" s="48"/>
      <c r="T76" s="49"/>
      <c r="U76" s="48"/>
      <c r="V76" s="49"/>
      <c r="W76" s="29"/>
      <c r="X76" s="90"/>
      <c r="Y76" s="8"/>
      <c r="Z76" s="8"/>
      <c r="AA76" s="92"/>
      <c r="AB76" s="8"/>
      <c r="AC76" s="8"/>
      <c r="AD76" s="8"/>
    </row>
    <row r="77" spans="1:30" s="69" customFormat="1" ht="28.5" customHeight="1" x14ac:dyDescent="0.2">
      <c r="A77" s="66" t="s">
        <v>8</v>
      </c>
      <c r="B77" s="33" t="s">
        <v>159</v>
      </c>
      <c r="C77" s="23" t="s">
        <v>44</v>
      </c>
      <c r="D77" s="23" t="s">
        <v>98</v>
      </c>
      <c r="E77" s="24" t="s">
        <v>163</v>
      </c>
      <c r="F77" s="36"/>
      <c r="G77" s="37" t="s">
        <v>69</v>
      </c>
      <c r="H77" s="38">
        <f>H78</f>
        <v>4</v>
      </c>
      <c r="I77" s="25"/>
      <c r="J77" s="34"/>
      <c r="K77" s="32"/>
      <c r="L77" s="26"/>
      <c r="M77" s="67"/>
      <c r="N77" s="28"/>
      <c r="O77" s="67"/>
      <c r="P77" s="26"/>
      <c r="Q77" s="67"/>
      <c r="R77" s="28"/>
      <c r="S77" s="27"/>
      <c r="T77" s="28"/>
      <c r="U77" s="27"/>
      <c r="V77" s="28"/>
      <c r="W77" s="68"/>
      <c r="X77" s="95"/>
      <c r="Y77" s="95"/>
      <c r="Z77" s="95"/>
      <c r="AA77" s="86"/>
      <c r="AB77" s="86"/>
      <c r="AC77" s="86"/>
    </row>
    <row r="78" spans="1:30" ht="76.5" x14ac:dyDescent="0.2">
      <c r="A78" s="13" t="s">
        <v>9</v>
      </c>
      <c r="B78" s="39"/>
      <c r="C78" s="91" t="s">
        <v>44</v>
      </c>
      <c r="D78" s="40" t="s">
        <v>98</v>
      </c>
      <c r="E78" s="41" t="s">
        <v>157</v>
      </c>
      <c r="F78" s="40"/>
      <c r="G78" s="42" t="s">
        <v>69</v>
      </c>
      <c r="H78" s="43">
        <f>H76</f>
        <v>4</v>
      </c>
      <c r="I78" s="44"/>
      <c r="J78" s="45"/>
      <c r="K78" s="46"/>
      <c r="L78" s="17"/>
      <c r="M78" s="47"/>
      <c r="N78" s="18"/>
      <c r="O78" s="47"/>
      <c r="P78" s="17"/>
      <c r="Q78" s="47"/>
      <c r="R78" s="18"/>
      <c r="S78" s="48"/>
      <c r="T78" s="49"/>
      <c r="U78" s="48"/>
      <c r="V78" s="49"/>
      <c r="W78" s="29"/>
      <c r="X78" s="90"/>
      <c r="Y78" s="8"/>
      <c r="Z78" s="8"/>
      <c r="AA78" s="92"/>
      <c r="AB78" s="8"/>
      <c r="AC78" s="8"/>
      <c r="AD78" s="8"/>
    </row>
    <row r="79" spans="1:30" s="69" customFormat="1" ht="28.5" customHeight="1" x14ac:dyDescent="0.2">
      <c r="A79" s="66" t="s">
        <v>8</v>
      </c>
      <c r="B79" s="33" t="s">
        <v>169</v>
      </c>
      <c r="C79" s="23" t="s">
        <v>44</v>
      </c>
      <c r="D79" s="23" t="s">
        <v>98</v>
      </c>
      <c r="E79" s="24" t="s">
        <v>167</v>
      </c>
      <c r="F79" s="36"/>
      <c r="G79" s="37" t="s">
        <v>69</v>
      </c>
      <c r="H79" s="38">
        <f>H77</f>
        <v>4</v>
      </c>
      <c r="I79" s="25"/>
      <c r="J79" s="34"/>
      <c r="K79" s="32"/>
      <c r="L79" s="26"/>
      <c r="M79" s="67"/>
      <c r="N79" s="28"/>
      <c r="O79" s="67"/>
      <c r="P79" s="26"/>
      <c r="Q79" s="67"/>
      <c r="R79" s="28"/>
      <c r="S79" s="27"/>
      <c r="T79" s="28"/>
      <c r="U79" s="27"/>
      <c r="V79" s="28"/>
      <c r="W79" s="68"/>
      <c r="X79" s="86"/>
      <c r="Y79" s="86"/>
      <c r="Z79" s="86"/>
      <c r="AA79" s="86"/>
      <c r="AB79" s="86"/>
      <c r="AC79" s="86"/>
    </row>
    <row r="80" spans="1:30" ht="25.5" x14ac:dyDescent="0.2">
      <c r="A80" s="13" t="s">
        <v>9</v>
      </c>
      <c r="B80" s="39"/>
      <c r="C80" s="91" t="s">
        <v>44</v>
      </c>
      <c r="D80" s="40" t="s">
        <v>98</v>
      </c>
      <c r="E80" s="41" t="s">
        <v>168</v>
      </c>
      <c r="F80" s="40"/>
      <c r="G80" s="42" t="s">
        <v>69</v>
      </c>
      <c r="H80" s="43">
        <f>H79</f>
        <v>4</v>
      </c>
      <c r="I80" s="44"/>
      <c r="J80" s="45"/>
      <c r="K80" s="46"/>
      <c r="L80" s="17"/>
      <c r="M80" s="47"/>
      <c r="N80" s="18"/>
      <c r="O80" s="47"/>
      <c r="P80" s="17"/>
      <c r="Q80" s="47"/>
      <c r="R80" s="18"/>
      <c r="S80" s="48"/>
      <c r="T80" s="49"/>
      <c r="U80" s="48"/>
      <c r="V80" s="49"/>
      <c r="W80" s="29"/>
      <c r="X80" s="90"/>
      <c r="Y80" s="8"/>
      <c r="Z80" s="8"/>
      <c r="AA80" s="92"/>
      <c r="AB80" s="8"/>
      <c r="AC80" s="8"/>
      <c r="AD80" s="8"/>
    </row>
    <row r="81" spans="1:30" s="85" customFormat="1" ht="28.5" customHeight="1" x14ac:dyDescent="0.2">
      <c r="A81" s="70" t="s">
        <v>14</v>
      </c>
      <c r="B81" s="71">
        <v>7</v>
      </c>
      <c r="C81" s="72" t="s">
        <v>142</v>
      </c>
      <c r="D81" s="75" t="s">
        <v>98</v>
      </c>
      <c r="E81" s="74" t="s">
        <v>144</v>
      </c>
      <c r="F81" s="75"/>
      <c r="G81" s="73"/>
      <c r="H81" s="76"/>
      <c r="I81" s="77"/>
      <c r="J81" s="76"/>
      <c r="K81" s="78"/>
      <c r="L81" s="79"/>
      <c r="M81" s="80"/>
      <c r="N81" s="81"/>
      <c r="O81" s="82"/>
      <c r="P81" s="79"/>
      <c r="Q81" s="80"/>
      <c r="R81" s="81"/>
      <c r="S81" s="80"/>
      <c r="T81" s="83"/>
      <c r="U81" s="84"/>
      <c r="V81" s="83"/>
    </row>
    <row r="82" spans="1:30" s="69" customFormat="1" ht="28.5" customHeight="1" x14ac:dyDescent="0.2">
      <c r="A82" s="66" t="s">
        <v>8</v>
      </c>
      <c r="B82" s="33" t="s">
        <v>147</v>
      </c>
      <c r="C82" s="23" t="s">
        <v>142</v>
      </c>
      <c r="D82" s="23" t="s">
        <v>98</v>
      </c>
      <c r="E82" s="24" t="s">
        <v>149</v>
      </c>
      <c r="F82" s="36"/>
      <c r="G82" s="37" t="s">
        <v>69</v>
      </c>
      <c r="H82" s="38">
        <f>H83+H84</f>
        <v>4</v>
      </c>
      <c r="I82" s="25"/>
      <c r="J82" s="34"/>
      <c r="K82" s="32"/>
      <c r="L82" s="26"/>
      <c r="M82" s="67"/>
      <c r="N82" s="28"/>
      <c r="O82" s="67"/>
      <c r="P82" s="26"/>
      <c r="Q82" s="67"/>
      <c r="R82" s="28"/>
      <c r="S82" s="27"/>
      <c r="T82" s="28"/>
      <c r="U82" s="27"/>
      <c r="V82" s="28"/>
      <c r="W82" s="68"/>
      <c r="X82" s="95" t="s">
        <v>137</v>
      </c>
      <c r="Y82" s="95"/>
      <c r="Z82" s="95"/>
      <c r="AA82" s="86"/>
      <c r="AB82" s="86"/>
      <c r="AC82" s="86"/>
    </row>
    <row r="83" spans="1:30" ht="25.5" x14ac:dyDescent="0.2">
      <c r="A83" s="13" t="s">
        <v>9</v>
      </c>
      <c r="B83" s="39"/>
      <c r="C83" s="91" t="s">
        <v>142</v>
      </c>
      <c r="D83" s="40" t="s">
        <v>98</v>
      </c>
      <c r="E83" s="41" t="s">
        <v>150</v>
      </c>
      <c r="F83" s="40"/>
      <c r="G83" s="42" t="s">
        <v>69</v>
      </c>
      <c r="H83" s="43">
        <f>1</f>
        <v>1</v>
      </c>
      <c r="I83" s="44"/>
      <c r="J83" s="45"/>
      <c r="K83" s="46"/>
      <c r="L83" s="17"/>
      <c r="M83" s="47"/>
      <c r="N83" s="18"/>
      <c r="O83" s="47"/>
      <c r="P83" s="17"/>
      <c r="Q83" s="47"/>
      <c r="R83" s="18"/>
      <c r="S83" s="48"/>
      <c r="T83" s="49"/>
      <c r="U83" s="48"/>
      <c r="V83" s="49"/>
      <c r="W83" s="29"/>
      <c r="X83" s="90"/>
      <c r="Y83" s="8"/>
      <c r="Z83" s="8"/>
      <c r="AA83" s="92"/>
      <c r="AB83" s="8"/>
      <c r="AC83" s="8"/>
      <c r="AD83" s="8"/>
    </row>
    <row r="84" spans="1:30" ht="25.5" x14ac:dyDescent="0.2">
      <c r="A84" s="13" t="s">
        <v>9</v>
      </c>
      <c r="B84" s="39"/>
      <c r="C84" s="91" t="s">
        <v>142</v>
      </c>
      <c r="D84" s="40" t="s">
        <v>98</v>
      </c>
      <c r="E84" s="41" t="s">
        <v>151</v>
      </c>
      <c r="F84" s="40" t="s">
        <v>104</v>
      </c>
      <c r="G84" s="42" t="s">
        <v>69</v>
      </c>
      <c r="H84" s="43">
        <f>1+1+1</f>
        <v>3</v>
      </c>
      <c r="I84" s="44"/>
      <c r="J84" s="45"/>
      <c r="K84" s="46"/>
      <c r="L84" s="17"/>
      <c r="M84" s="47"/>
      <c r="N84" s="18"/>
      <c r="O84" s="47"/>
      <c r="P84" s="17"/>
      <c r="Q84" s="47"/>
      <c r="R84" s="18"/>
      <c r="S84" s="48"/>
      <c r="T84" s="49"/>
      <c r="U84" s="48"/>
      <c r="V84" s="49"/>
      <c r="W84" s="29"/>
      <c r="X84" s="90"/>
      <c r="Y84" s="8"/>
      <c r="Z84" s="8"/>
      <c r="AA84" s="92"/>
      <c r="AB84" s="8"/>
      <c r="AC84" s="8"/>
      <c r="AD84" s="8"/>
    </row>
    <row r="85" spans="1:30" s="69" customFormat="1" ht="28.5" customHeight="1" x14ac:dyDescent="0.2">
      <c r="A85" s="66" t="s">
        <v>8</v>
      </c>
      <c r="B85" s="33" t="s">
        <v>160</v>
      </c>
      <c r="C85" s="23" t="s">
        <v>44</v>
      </c>
      <c r="D85" s="23" t="s">
        <v>98</v>
      </c>
      <c r="E85" s="24" t="s">
        <v>156</v>
      </c>
      <c r="F85" s="36"/>
      <c r="G85" s="37" t="s">
        <v>69</v>
      </c>
      <c r="H85" s="38">
        <f>H86+H87</f>
        <v>4</v>
      </c>
      <c r="I85" s="25"/>
      <c r="J85" s="34"/>
      <c r="K85" s="32"/>
      <c r="L85" s="26"/>
      <c r="M85" s="67"/>
      <c r="N85" s="28"/>
      <c r="O85" s="67"/>
      <c r="P85" s="26"/>
      <c r="Q85" s="67"/>
      <c r="R85" s="28"/>
      <c r="S85" s="27"/>
      <c r="T85" s="28"/>
      <c r="U85" s="27"/>
      <c r="V85" s="28"/>
      <c r="W85" s="68"/>
      <c r="X85" s="95"/>
      <c r="Y85" s="95"/>
      <c r="Z85" s="95"/>
      <c r="AA85" s="86"/>
      <c r="AB85" s="86"/>
      <c r="AC85" s="86"/>
    </row>
    <row r="86" spans="1:30" ht="76.5" x14ac:dyDescent="0.2">
      <c r="A86" s="13" t="s">
        <v>9</v>
      </c>
      <c r="B86" s="39"/>
      <c r="C86" s="91" t="s">
        <v>44</v>
      </c>
      <c r="D86" s="40" t="s">
        <v>98</v>
      </c>
      <c r="E86" s="41" t="s">
        <v>158</v>
      </c>
      <c r="F86" s="40"/>
      <c r="G86" s="42" t="s">
        <v>69</v>
      </c>
      <c r="H86" s="43">
        <f>H83</f>
        <v>1</v>
      </c>
      <c r="I86" s="44"/>
      <c r="J86" s="45"/>
      <c r="K86" s="46"/>
      <c r="L86" s="17"/>
      <c r="M86" s="47"/>
      <c r="N86" s="18"/>
      <c r="O86" s="47"/>
      <c r="P86" s="17"/>
      <c r="Q86" s="47"/>
      <c r="R86" s="18"/>
      <c r="S86" s="48"/>
      <c r="T86" s="49"/>
      <c r="U86" s="48"/>
      <c r="V86" s="49"/>
      <c r="W86" s="29"/>
      <c r="X86" s="90"/>
      <c r="Y86" s="8"/>
      <c r="Z86" s="8"/>
      <c r="AA86" s="92"/>
      <c r="AB86" s="8"/>
      <c r="AC86" s="8"/>
      <c r="AD86" s="8"/>
    </row>
    <row r="87" spans="1:30" ht="76.5" x14ac:dyDescent="0.2">
      <c r="A87" s="13" t="s">
        <v>9</v>
      </c>
      <c r="B87" s="39"/>
      <c r="C87" s="91" t="s">
        <v>44</v>
      </c>
      <c r="D87" s="40" t="s">
        <v>98</v>
      </c>
      <c r="E87" s="41" t="s">
        <v>157</v>
      </c>
      <c r="F87" s="40"/>
      <c r="G87" s="42" t="s">
        <v>69</v>
      </c>
      <c r="H87" s="43">
        <f>H84</f>
        <v>3</v>
      </c>
      <c r="I87" s="44"/>
      <c r="J87" s="45"/>
      <c r="K87" s="46"/>
      <c r="L87" s="17"/>
      <c r="M87" s="47"/>
      <c r="N87" s="18"/>
      <c r="O87" s="47"/>
      <c r="P87" s="17"/>
      <c r="Q87" s="47"/>
      <c r="R87" s="18"/>
      <c r="S87" s="48"/>
      <c r="T87" s="49"/>
      <c r="U87" s="48"/>
      <c r="V87" s="49"/>
      <c r="W87" s="29"/>
      <c r="X87" s="90"/>
      <c r="Y87" s="8"/>
      <c r="Z87" s="8"/>
      <c r="AA87" s="92"/>
      <c r="AB87" s="8"/>
      <c r="AC87" s="8"/>
      <c r="AD87" s="8"/>
    </row>
    <row r="88" spans="1:30" s="69" customFormat="1" ht="28.5" customHeight="1" x14ac:dyDescent="0.2">
      <c r="A88" s="66" t="s">
        <v>8</v>
      </c>
      <c r="B88" s="33" t="s">
        <v>170</v>
      </c>
      <c r="C88" s="23" t="s">
        <v>44</v>
      </c>
      <c r="D88" s="23" t="s">
        <v>98</v>
      </c>
      <c r="E88" s="24" t="s">
        <v>167</v>
      </c>
      <c r="F88" s="36"/>
      <c r="G88" s="37" t="s">
        <v>69</v>
      </c>
      <c r="H88" s="38">
        <f>H85</f>
        <v>4</v>
      </c>
      <c r="I88" s="25"/>
      <c r="J88" s="34"/>
      <c r="K88" s="32"/>
      <c r="L88" s="26"/>
      <c r="M88" s="67"/>
      <c r="N88" s="28"/>
      <c r="O88" s="67"/>
      <c r="P88" s="26"/>
      <c r="Q88" s="67"/>
      <c r="R88" s="28"/>
      <c r="S88" s="27"/>
      <c r="T88" s="28"/>
      <c r="U88" s="27"/>
      <c r="V88" s="28"/>
      <c r="W88" s="68"/>
      <c r="X88" s="86"/>
      <c r="Y88" s="86"/>
      <c r="Z88" s="86"/>
      <c r="AA88" s="86"/>
      <c r="AB88" s="86"/>
      <c r="AC88" s="86"/>
    </row>
    <row r="89" spans="1:30" ht="25.5" x14ac:dyDescent="0.2">
      <c r="A89" s="13" t="s">
        <v>9</v>
      </c>
      <c r="B89" s="39"/>
      <c r="C89" s="91" t="s">
        <v>44</v>
      </c>
      <c r="D89" s="40" t="s">
        <v>98</v>
      </c>
      <c r="E89" s="41" t="s">
        <v>168</v>
      </c>
      <c r="F89" s="40"/>
      <c r="G89" s="42" t="s">
        <v>69</v>
      </c>
      <c r="H89" s="43">
        <f>H88</f>
        <v>4</v>
      </c>
      <c r="I89" s="44"/>
      <c r="J89" s="45"/>
      <c r="K89" s="46"/>
      <c r="L89" s="17"/>
      <c r="M89" s="47"/>
      <c r="N89" s="18"/>
      <c r="O89" s="47"/>
      <c r="P89" s="17"/>
      <c r="Q89" s="47"/>
      <c r="R89" s="18"/>
      <c r="S89" s="48"/>
      <c r="T89" s="49"/>
      <c r="U89" s="48"/>
      <c r="V89" s="49"/>
      <c r="W89" s="29"/>
      <c r="X89" s="90"/>
      <c r="Y89" s="8"/>
      <c r="Z89" s="8"/>
      <c r="AA89" s="92"/>
      <c r="AB89" s="8"/>
      <c r="AC89" s="8"/>
      <c r="AD89" s="8"/>
    </row>
    <row r="90" spans="1:30" s="85" customFormat="1" ht="28.5" customHeight="1" x14ac:dyDescent="0.2">
      <c r="A90" s="70" t="s">
        <v>14</v>
      </c>
      <c r="B90" s="71">
        <v>8</v>
      </c>
      <c r="C90" s="72" t="s">
        <v>142</v>
      </c>
      <c r="D90" s="75" t="s">
        <v>98</v>
      </c>
      <c r="E90" s="74" t="s">
        <v>145</v>
      </c>
      <c r="F90" s="75"/>
      <c r="G90" s="73"/>
      <c r="H90" s="76"/>
      <c r="I90" s="77"/>
      <c r="J90" s="76"/>
      <c r="K90" s="78"/>
      <c r="L90" s="79"/>
      <c r="M90" s="80"/>
      <c r="N90" s="81"/>
      <c r="O90" s="82"/>
      <c r="P90" s="79"/>
      <c r="Q90" s="80"/>
      <c r="R90" s="81"/>
      <c r="S90" s="80"/>
      <c r="T90" s="83"/>
      <c r="U90" s="84"/>
      <c r="V90" s="83"/>
    </row>
    <row r="91" spans="1:30" s="69" customFormat="1" ht="28.5" customHeight="1" x14ac:dyDescent="0.2">
      <c r="A91" s="66" t="s">
        <v>8</v>
      </c>
      <c r="B91" s="33" t="s">
        <v>148</v>
      </c>
      <c r="C91" s="23" t="s">
        <v>142</v>
      </c>
      <c r="D91" s="23" t="s">
        <v>98</v>
      </c>
      <c r="E91" s="24" t="s">
        <v>164</v>
      </c>
      <c r="F91" s="36"/>
      <c r="G91" s="37" t="s">
        <v>69</v>
      </c>
      <c r="H91" s="38">
        <f>H92</f>
        <v>3</v>
      </c>
      <c r="I91" s="25"/>
      <c r="J91" s="34"/>
      <c r="K91" s="32"/>
      <c r="L91" s="26"/>
      <c r="M91" s="67"/>
      <c r="N91" s="28"/>
      <c r="O91" s="67"/>
      <c r="P91" s="26"/>
      <c r="Q91" s="67"/>
      <c r="R91" s="28"/>
      <c r="S91" s="27"/>
      <c r="T91" s="28"/>
      <c r="U91" s="27"/>
      <c r="V91" s="28"/>
      <c r="W91" s="68"/>
      <c r="X91" s="95" t="s">
        <v>137</v>
      </c>
      <c r="Y91" s="95"/>
      <c r="Z91" s="95"/>
      <c r="AA91" s="86"/>
      <c r="AB91" s="86"/>
      <c r="AC91" s="86"/>
    </row>
    <row r="92" spans="1:30" ht="25.5" x14ac:dyDescent="0.2">
      <c r="A92" s="13" t="s">
        <v>9</v>
      </c>
      <c r="B92" s="39"/>
      <c r="C92" s="91" t="s">
        <v>142</v>
      </c>
      <c r="D92" s="40" t="s">
        <v>98</v>
      </c>
      <c r="E92" s="41" t="s">
        <v>150</v>
      </c>
      <c r="F92" s="40"/>
      <c r="G92" s="42" t="s">
        <v>69</v>
      </c>
      <c r="H92" s="43">
        <f>1+1+1</f>
        <v>3</v>
      </c>
      <c r="I92" s="44"/>
      <c r="J92" s="45"/>
      <c r="K92" s="46"/>
      <c r="L92" s="17"/>
      <c r="M92" s="47"/>
      <c r="N92" s="18"/>
      <c r="O92" s="47"/>
      <c r="P92" s="17"/>
      <c r="Q92" s="47"/>
      <c r="R92" s="18"/>
      <c r="S92" s="48"/>
      <c r="T92" s="49"/>
      <c r="U92" s="48"/>
      <c r="V92" s="49"/>
      <c r="W92" s="29"/>
      <c r="X92" s="90"/>
      <c r="Y92" s="8"/>
      <c r="Z92" s="8"/>
      <c r="AA92" s="92"/>
      <c r="AB92" s="8"/>
      <c r="AC92" s="8"/>
      <c r="AD92" s="8"/>
    </row>
    <row r="93" spans="1:30" s="69" customFormat="1" ht="28.5" customHeight="1" x14ac:dyDescent="0.2">
      <c r="A93" s="66" t="s">
        <v>8</v>
      </c>
      <c r="B93" s="33" t="s">
        <v>161</v>
      </c>
      <c r="C93" s="23" t="s">
        <v>44</v>
      </c>
      <c r="D93" s="23" t="s">
        <v>98</v>
      </c>
      <c r="E93" s="24" t="s">
        <v>165</v>
      </c>
      <c r="F93" s="36"/>
      <c r="G93" s="37" t="s">
        <v>69</v>
      </c>
      <c r="H93" s="38">
        <f>H94</f>
        <v>3</v>
      </c>
      <c r="I93" s="25"/>
      <c r="J93" s="34"/>
      <c r="K93" s="32"/>
      <c r="L93" s="26"/>
      <c r="M93" s="67"/>
      <c r="N93" s="28"/>
      <c r="O93" s="67"/>
      <c r="P93" s="26"/>
      <c r="Q93" s="67"/>
      <c r="R93" s="28"/>
      <c r="S93" s="27"/>
      <c r="T93" s="28"/>
      <c r="U93" s="27"/>
      <c r="V93" s="28"/>
      <c r="W93" s="68"/>
      <c r="X93" s="95"/>
      <c r="Y93" s="95"/>
      <c r="Z93" s="95"/>
      <c r="AA93" s="86"/>
      <c r="AB93" s="86"/>
      <c r="AC93" s="86"/>
    </row>
    <row r="94" spans="1:30" ht="76.5" x14ac:dyDescent="0.2">
      <c r="A94" s="13" t="s">
        <v>9</v>
      </c>
      <c r="B94" s="39"/>
      <c r="C94" s="91" t="s">
        <v>44</v>
      </c>
      <c r="D94" s="40" t="s">
        <v>98</v>
      </c>
      <c r="E94" s="41" t="s">
        <v>158</v>
      </c>
      <c r="F94" s="40"/>
      <c r="G94" s="42" t="s">
        <v>69</v>
      </c>
      <c r="H94" s="43">
        <f>H92</f>
        <v>3</v>
      </c>
      <c r="I94" s="44"/>
      <c r="J94" s="45"/>
      <c r="K94" s="46"/>
      <c r="L94" s="17"/>
      <c r="M94" s="47"/>
      <c r="N94" s="18"/>
      <c r="O94" s="47"/>
      <c r="P94" s="17"/>
      <c r="Q94" s="47"/>
      <c r="R94" s="18"/>
      <c r="S94" s="48"/>
      <c r="T94" s="49"/>
      <c r="U94" s="48"/>
      <c r="V94" s="49"/>
      <c r="W94" s="29"/>
      <c r="X94" s="90"/>
      <c r="Y94" s="8"/>
      <c r="Z94" s="8"/>
      <c r="AA94" s="92"/>
      <c r="AB94" s="8"/>
      <c r="AC94" s="8"/>
      <c r="AD94" s="8"/>
    </row>
    <row r="95" spans="1:30" s="69" customFormat="1" ht="28.5" customHeight="1" x14ac:dyDescent="0.2">
      <c r="A95" s="66" t="s">
        <v>8</v>
      </c>
      <c r="B95" s="33" t="s">
        <v>171</v>
      </c>
      <c r="C95" s="23" t="s">
        <v>44</v>
      </c>
      <c r="D95" s="23" t="s">
        <v>98</v>
      </c>
      <c r="E95" s="24" t="s">
        <v>167</v>
      </c>
      <c r="F95" s="36"/>
      <c r="G95" s="37" t="s">
        <v>69</v>
      </c>
      <c r="H95" s="38">
        <f>H93</f>
        <v>3</v>
      </c>
      <c r="I95" s="25"/>
      <c r="J95" s="34"/>
      <c r="K95" s="32"/>
      <c r="L95" s="26"/>
      <c r="M95" s="67"/>
      <c r="N95" s="28"/>
      <c r="O95" s="67"/>
      <c r="P95" s="26"/>
      <c r="Q95" s="67"/>
      <c r="R95" s="28"/>
      <c r="S95" s="27"/>
      <c r="T95" s="28"/>
      <c r="U95" s="27"/>
      <c r="V95" s="28"/>
      <c r="W95" s="68"/>
      <c r="X95" s="86"/>
      <c r="Y95" s="86"/>
      <c r="Z95" s="86"/>
      <c r="AA95" s="86"/>
      <c r="AB95" s="86"/>
      <c r="AC95" s="86"/>
    </row>
    <row r="96" spans="1:30" ht="25.5" x14ac:dyDescent="0.2">
      <c r="A96" s="13" t="s">
        <v>9</v>
      </c>
      <c r="B96" s="39"/>
      <c r="C96" s="91" t="s">
        <v>44</v>
      </c>
      <c r="D96" s="40" t="s">
        <v>98</v>
      </c>
      <c r="E96" s="41" t="s">
        <v>168</v>
      </c>
      <c r="F96" s="40"/>
      <c r="G96" s="42" t="s">
        <v>69</v>
      </c>
      <c r="H96" s="43">
        <f>H95</f>
        <v>3</v>
      </c>
      <c r="I96" s="44"/>
      <c r="J96" s="45"/>
      <c r="K96" s="46"/>
      <c r="L96" s="17"/>
      <c r="M96" s="47"/>
      <c r="N96" s="18"/>
      <c r="O96" s="47"/>
      <c r="P96" s="17"/>
      <c r="Q96" s="47"/>
      <c r="R96" s="18"/>
      <c r="S96" s="48"/>
      <c r="T96" s="49"/>
      <c r="U96" s="48"/>
      <c r="V96" s="49"/>
      <c r="W96" s="29"/>
      <c r="X96" s="90"/>
      <c r="Y96" s="8"/>
      <c r="Z96" s="8"/>
      <c r="AA96" s="92"/>
      <c r="AB96" s="8"/>
      <c r="AC96" s="8"/>
      <c r="AD96" s="8"/>
    </row>
  </sheetData>
  <autoFilter ref="A5:V96" xr:uid="{00000000-0009-0000-0000-000000000000}">
    <filterColumn colId="0">
      <filters>
        <filter val="З1"/>
        <filter val="СМР"/>
      </filters>
    </filterColumn>
  </autoFilter>
  <mergeCells count="42">
    <mergeCell ref="T3:T4"/>
    <mergeCell ref="U3:U4"/>
    <mergeCell ref="V3:V4"/>
    <mergeCell ref="S2:T2"/>
    <mergeCell ref="J3:J4"/>
    <mergeCell ref="K3:L3"/>
    <mergeCell ref="M3:N3"/>
    <mergeCell ref="O3:P3"/>
    <mergeCell ref="Q3:R3"/>
    <mergeCell ref="S3:S4"/>
    <mergeCell ref="U2:V2"/>
    <mergeCell ref="K2:L2"/>
    <mergeCell ref="M2:N2"/>
    <mergeCell ref="O2:P2"/>
    <mergeCell ref="Q2:R2"/>
    <mergeCell ref="B1:J1"/>
    <mergeCell ref="B2:B4"/>
    <mergeCell ref="C2:C4"/>
    <mergeCell ref="D2:D4"/>
    <mergeCell ref="E2:E4"/>
    <mergeCell ref="F2:F4"/>
    <mergeCell ref="G2:G4"/>
    <mergeCell ref="H2:J2"/>
    <mergeCell ref="H3:H4"/>
    <mergeCell ref="I3:I4"/>
    <mergeCell ref="X8:Z8"/>
    <mergeCell ref="X11:Z11"/>
    <mergeCell ref="X22:Z22"/>
    <mergeCell ref="X24:Z24"/>
    <mergeCell ref="X37:Z37"/>
    <mergeCell ref="X40:Z40"/>
    <mergeCell ref="X51:Z51"/>
    <mergeCell ref="X54:Z54"/>
    <mergeCell ref="X26:Z26"/>
    <mergeCell ref="X66:Z66"/>
    <mergeCell ref="X93:Z93"/>
    <mergeCell ref="X75:Z75"/>
    <mergeCell ref="X82:Z82"/>
    <mergeCell ref="X91:Z91"/>
    <mergeCell ref="X69:Z69"/>
    <mergeCell ref="X77:Z77"/>
    <mergeCell ref="X85:Z85"/>
  </mergeCells>
  <printOptions horizontalCentered="1"/>
  <pageMargins left="0.19685039370078741" right="0.19685039370078741" top="0.78740157480314965" bottom="0.39370078740157483" header="0.31496062992125984" footer="0.31496062992125984"/>
  <pageSetup paperSize="9" scale="68" fitToHeight="500" orientation="portrait" r:id="rId1"/>
  <headerFooter>
    <oddFooter>&amp;R&amp;P</oddFooter>
  </headerFooter>
  <ignoredErrors>
    <ignoredError sqref="H11 H17 H23:H25 H40 H54 H76 H92" formula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D70FBD33-3B22-404F-BACD-C546A4244239}">
          <x14:formula1>
            <xm:f>'для работ'!$A$3:$A$51</xm:f>
          </x14:formula1>
          <xm:sqref>C41:C45 C9:C10 C55:C59 C49 C23 C20 C12:C16 C38:C39 C35 C27:C31 C52:C53 C25 C18 C33 C47 C61 C63 C89 C73 C80 C67:C68 C76 C83:C84 C92 C70:C71 C78 C86:C87 C94 C96</xm:sqref>
        </x14:dataValidation>
        <x14:dataValidation type="list" allowBlank="1" showInputMessage="1" showErrorMessage="1" errorTitle="Неверные данные" error="Введите данные из списка" xr:uid="{61EE17D5-D422-4540-81EB-729C1D6DB03A}">
          <x14:formula1>
            <xm:f>'для работ'!$A$6:$A$51</xm:f>
          </x14:formula1>
          <xm:sqref>C22:C35 C8:C20 C37:C49 C51:C63 C82:C89 C66:C73 C75:C80 C91:C96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BD6E18-5FA2-43E0-B841-A50D7C8F270D}">
  <sheetPr>
    <tabColor rgb="FFFFFF00"/>
    <outlinePr summaryBelow="0"/>
    <pageSetUpPr fitToPage="1"/>
  </sheetPr>
  <dimension ref="A1:AA69"/>
  <sheetViews>
    <sheetView view="pageBreakPreview" zoomScale="85" zoomScaleNormal="100" zoomScaleSheetLayoutView="85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C11" sqref="C11"/>
    </sheetView>
  </sheetViews>
  <sheetFormatPr defaultColWidth="9.140625" defaultRowHeight="15" outlineLevelCol="1" x14ac:dyDescent="0.2"/>
  <cols>
    <col min="1" max="1" width="7.7109375" style="13" customWidth="1"/>
    <col min="2" max="2" width="7" style="5" customWidth="1"/>
    <col min="3" max="3" width="63" style="5" customWidth="1"/>
    <col min="4" max="4" width="12.140625" style="1" customWidth="1"/>
    <col min="5" max="5" width="14.85546875" style="1" customWidth="1"/>
    <col min="6" max="6" width="15.140625" style="15" hidden="1" customWidth="1"/>
    <col min="7" max="7" width="17.85546875" style="1" hidden="1" customWidth="1"/>
    <col min="8" max="8" width="14" style="1" hidden="1" customWidth="1"/>
    <col min="9" max="9" width="15.28515625" style="4" hidden="1" customWidth="1"/>
    <col min="10" max="10" width="14.7109375" style="4" hidden="1" customWidth="1" outlineLevel="1"/>
    <col min="11" max="11" width="15.28515625" style="4" hidden="1" customWidth="1" outlineLevel="1"/>
    <col min="12" max="12" width="14" style="1" hidden="1" customWidth="1" outlineLevel="1"/>
    <col min="13" max="13" width="15.28515625" style="4" hidden="1" customWidth="1" outlineLevel="1"/>
    <col min="14" max="14" width="14.7109375" style="4" hidden="1" customWidth="1" outlineLevel="1"/>
    <col min="15" max="15" width="15.28515625" style="4" hidden="1" customWidth="1" outlineLevel="1"/>
    <col min="16" max="16" width="16" style="6" hidden="1" customWidth="1" collapsed="1"/>
    <col min="17" max="17" width="18.85546875" style="14" hidden="1" customWidth="1"/>
    <col min="18" max="18" width="14.42578125" style="6" hidden="1" customWidth="1"/>
    <col min="19" max="19" width="17" style="14" hidden="1" customWidth="1"/>
    <col min="20" max="20" width="34.5703125" style="6" hidden="1" customWidth="1"/>
    <col min="21" max="24" width="8.42578125" style="6" customWidth="1"/>
    <col min="25" max="25" width="11.85546875" style="6" bestFit="1" customWidth="1"/>
    <col min="26" max="16384" width="9.140625" style="6"/>
  </cols>
  <sheetData>
    <row r="1" spans="1:26" ht="18.75" customHeight="1" thickBot="1" x14ac:dyDescent="0.25">
      <c r="B1" s="96" t="s">
        <v>65</v>
      </c>
      <c r="C1" s="96"/>
      <c r="D1" s="96"/>
      <c r="E1" s="96"/>
      <c r="F1" s="96"/>
      <c r="G1" s="96"/>
      <c r="H1" s="7"/>
      <c r="I1" s="6"/>
      <c r="J1" s="6"/>
      <c r="K1" s="6"/>
      <c r="L1" s="7"/>
      <c r="M1" s="6"/>
      <c r="N1" s="6"/>
      <c r="O1" s="6"/>
    </row>
    <row r="2" spans="1:26" s="9" customFormat="1" ht="43.5" customHeight="1" thickBot="1" x14ac:dyDescent="0.25">
      <c r="A2" s="13"/>
      <c r="B2" s="97" t="s">
        <v>10</v>
      </c>
      <c r="C2" s="97" t="s">
        <v>1</v>
      </c>
      <c r="D2" s="97" t="s">
        <v>2</v>
      </c>
      <c r="E2" s="98" t="s">
        <v>64</v>
      </c>
      <c r="F2" s="98"/>
      <c r="G2" s="98"/>
      <c r="H2" s="113" t="s">
        <v>3</v>
      </c>
      <c r="I2" s="113"/>
      <c r="J2" s="114" t="s">
        <v>3</v>
      </c>
      <c r="K2" s="115"/>
      <c r="L2" s="114" t="s">
        <v>3</v>
      </c>
      <c r="M2" s="113"/>
      <c r="N2" s="114" t="s">
        <v>3</v>
      </c>
      <c r="O2" s="115"/>
      <c r="P2" s="106" t="s">
        <v>4</v>
      </c>
      <c r="Q2" s="107"/>
      <c r="R2" s="106" t="s">
        <v>5</v>
      </c>
      <c r="S2" s="107"/>
    </row>
    <row r="3" spans="1:26" s="9" customFormat="1" ht="29.25" customHeight="1" x14ac:dyDescent="0.2">
      <c r="A3" s="13"/>
      <c r="B3" s="97"/>
      <c r="C3" s="97"/>
      <c r="D3" s="97"/>
      <c r="E3" s="99" t="s">
        <v>0</v>
      </c>
      <c r="F3" s="99" t="s">
        <v>11</v>
      </c>
      <c r="G3" s="108" t="s">
        <v>12</v>
      </c>
      <c r="H3" s="109" t="s">
        <v>17</v>
      </c>
      <c r="I3" s="110"/>
      <c r="J3" s="111" t="s">
        <v>17</v>
      </c>
      <c r="K3" s="112"/>
      <c r="L3" s="111" t="s">
        <v>17</v>
      </c>
      <c r="M3" s="112"/>
      <c r="N3" s="111" t="s">
        <v>17</v>
      </c>
      <c r="O3" s="112"/>
      <c r="P3" s="102" t="s">
        <v>6</v>
      </c>
      <c r="Q3" s="100" t="s">
        <v>15</v>
      </c>
      <c r="R3" s="102" t="s">
        <v>0</v>
      </c>
      <c r="S3" s="104" t="s">
        <v>63</v>
      </c>
    </row>
    <row r="4" spans="1:26" s="9" customFormat="1" ht="21.75" customHeight="1" x14ac:dyDescent="0.2">
      <c r="A4" s="13"/>
      <c r="B4" s="97"/>
      <c r="C4" s="97"/>
      <c r="D4" s="97"/>
      <c r="E4" s="99"/>
      <c r="F4" s="99"/>
      <c r="G4" s="108"/>
      <c r="H4" s="30" t="s">
        <v>0</v>
      </c>
      <c r="I4" s="11" t="s">
        <v>7</v>
      </c>
      <c r="J4" s="12" t="s">
        <v>0</v>
      </c>
      <c r="K4" s="16" t="s">
        <v>7</v>
      </c>
      <c r="L4" s="10" t="s">
        <v>0</v>
      </c>
      <c r="M4" s="11" t="s">
        <v>7</v>
      </c>
      <c r="N4" s="12" t="s">
        <v>0</v>
      </c>
      <c r="O4" s="16" t="s">
        <v>7</v>
      </c>
      <c r="P4" s="103"/>
      <c r="Q4" s="101"/>
      <c r="R4" s="103"/>
      <c r="S4" s="105"/>
    </row>
    <row r="5" spans="1:26" s="9" customFormat="1" ht="15.75" thickBot="1" x14ac:dyDescent="0.25">
      <c r="A5" s="13"/>
      <c r="B5" s="35">
        <v>1</v>
      </c>
      <c r="C5" s="35">
        <v>4</v>
      </c>
      <c r="D5" s="35">
        <v>6</v>
      </c>
      <c r="E5" s="35">
        <v>7</v>
      </c>
      <c r="F5" s="35">
        <v>8</v>
      </c>
      <c r="G5" s="35">
        <v>9</v>
      </c>
      <c r="H5" s="31">
        <v>10</v>
      </c>
      <c r="I5" s="2">
        <v>11</v>
      </c>
      <c r="J5" s="3">
        <v>12</v>
      </c>
      <c r="K5" s="2">
        <v>13</v>
      </c>
      <c r="L5" s="3">
        <v>14</v>
      </c>
      <c r="M5" s="2">
        <v>15</v>
      </c>
      <c r="N5" s="3">
        <v>16</v>
      </c>
      <c r="O5" s="2">
        <v>17</v>
      </c>
      <c r="P5" s="3">
        <v>18</v>
      </c>
      <c r="Q5" s="2">
        <v>19</v>
      </c>
      <c r="R5" s="3">
        <v>20</v>
      </c>
      <c r="S5" s="2">
        <v>21</v>
      </c>
    </row>
    <row r="6" spans="1:26" s="69" customFormat="1" ht="28.5" customHeight="1" x14ac:dyDescent="0.2">
      <c r="A6" s="66" t="s">
        <v>8</v>
      </c>
      <c r="B6" s="33"/>
      <c r="C6" s="24" t="s">
        <v>90</v>
      </c>
      <c r="D6" s="37" t="s">
        <v>69</v>
      </c>
      <c r="E6" s="38">
        <f>E7+E8+E9+E10+E11+E12+E13+E14+E15+E16+E17+E18+E19</f>
        <v>241</v>
      </c>
      <c r="F6" s="25"/>
      <c r="G6" s="34"/>
      <c r="H6" s="32"/>
      <c r="I6" s="26"/>
      <c r="J6" s="67"/>
      <c r="K6" s="28"/>
      <c r="L6" s="67"/>
      <c r="M6" s="26"/>
      <c r="N6" s="67"/>
      <c r="O6" s="28"/>
      <c r="P6" s="27"/>
      <c r="Q6" s="28"/>
      <c r="R6" s="27"/>
      <c r="S6" s="28"/>
      <c r="T6" s="68" t="s">
        <v>68</v>
      </c>
      <c r="U6" s="8"/>
      <c r="V6" s="86"/>
      <c r="W6" s="8"/>
      <c r="X6" s="86"/>
      <c r="Y6" s="89">
        <f>SUM(Y7:Y19)</f>
        <v>8.5500000000000007</v>
      </c>
      <c r="Z6" s="86" t="s">
        <v>89</v>
      </c>
    </row>
    <row r="7" spans="1:26" ht="28.5" customHeight="1" x14ac:dyDescent="0.2">
      <c r="A7" s="13" t="s">
        <v>9</v>
      </c>
      <c r="B7" s="39"/>
      <c r="C7" s="41" t="s">
        <v>70</v>
      </c>
      <c r="D7" s="42" t="s">
        <v>69</v>
      </c>
      <c r="E7" s="43">
        <f>19+18+18+18+21</f>
        <v>94</v>
      </c>
      <c r="F7" s="44"/>
      <c r="G7" s="45"/>
      <c r="H7" s="46"/>
      <c r="I7" s="17"/>
      <c r="J7" s="47"/>
      <c r="K7" s="18"/>
      <c r="L7" s="47"/>
      <c r="M7" s="17"/>
      <c r="N7" s="47"/>
      <c r="O7" s="18"/>
      <c r="P7" s="48"/>
      <c r="Q7" s="49"/>
      <c r="R7" s="48"/>
      <c r="S7" s="49"/>
      <c r="T7" s="29" t="s">
        <v>67</v>
      </c>
      <c r="U7" s="8">
        <v>0.15</v>
      </c>
      <c r="V7" s="8">
        <v>1.2999999999999999E-2</v>
      </c>
      <c r="W7" s="8">
        <v>20</v>
      </c>
      <c r="X7" s="88">
        <f>W7*V7*U7</f>
        <v>3.9E-2</v>
      </c>
      <c r="Y7" s="8">
        <f>E7*X7</f>
        <v>3.6659999999999999</v>
      </c>
      <c r="Z7" s="8"/>
    </row>
    <row r="8" spans="1:26" ht="28.5" customHeight="1" x14ac:dyDescent="0.2">
      <c r="A8" s="13" t="s">
        <v>9</v>
      </c>
      <c r="B8" s="39"/>
      <c r="C8" s="41" t="s">
        <v>71</v>
      </c>
      <c r="D8" s="42" t="s">
        <v>69</v>
      </c>
      <c r="E8" s="43">
        <f>4+8+8+8+3</f>
        <v>31</v>
      </c>
      <c r="F8" s="44"/>
      <c r="G8" s="45"/>
      <c r="H8" s="46"/>
      <c r="I8" s="17"/>
      <c r="J8" s="47"/>
      <c r="K8" s="18"/>
      <c r="L8" s="47"/>
      <c r="M8" s="17"/>
      <c r="N8" s="47"/>
      <c r="O8" s="18"/>
      <c r="P8" s="48"/>
      <c r="Q8" s="49"/>
      <c r="R8" s="48"/>
      <c r="S8" s="49"/>
      <c r="T8" s="29" t="s">
        <v>67</v>
      </c>
      <c r="U8" s="8">
        <v>0.15</v>
      </c>
      <c r="V8" s="8">
        <v>1.2999999999999999E-2</v>
      </c>
      <c r="W8" s="8">
        <v>16</v>
      </c>
      <c r="X8" s="88">
        <f>W8*V8*U8</f>
        <v>3.1199999999999999E-2</v>
      </c>
      <c r="Y8" s="8">
        <f t="shared" ref="Y8:Y69" si="0">E8*X8</f>
        <v>0.96719999999999995</v>
      </c>
      <c r="Z8" s="8"/>
    </row>
    <row r="9" spans="1:26" ht="28.5" customHeight="1" x14ac:dyDescent="0.2">
      <c r="A9" s="13" t="s">
        <v>9</v>
      </c>
      <c r="B9" s="39"/>
      <c r="C9" s="41" t="s">
        <v>72</v>
      </c>
      <c r="D9" s="42" t="s">
        <v>69</v>
      </c>
      <c r="E9" s="43">
        <f>1+2+2+2+3</f>
        <v>10</v>
      </c>
      <c r="F9" s="44"/>
      <c r="G9" s="45"/>
      <c r="H9" s="46"/>
      <c r="I9" s="17"/>
      <c r="J9" s="47"/>
      <c r="K9" s="18"/>
      <c r="L9" s="47"/>
      <c r="M9" s="17"/>
      <c r="N9" s="47"/>
      <c r="O9" s="18"/>
      <c r="P9" s="48"/>
      <c r="Q9" s="49"/>
      <c r="R9" s="48"/>
      <c r="S9" s="49"/>
      <c r="T9" s="29" t="s">
        <v>67</v>
      </c>
      <c r="U9" s="8">
        <v>0.15</v>
      </c>
      <c r="V9" s="8">
        <v>1.2999999999999999E-2</v>
      </c>
      <c r="W9" s="8">
        <v>10</v>
      </c>
      <c r="X9" s="88">
        <f>W9*V9*U9</f>
        <v>1.95E-2</v>
      </c>
      <c r="Y9" s="8">
        <f t="shared" si="0"/>
        <v>0.19500000000000001</v>
      </c>
      <c r="Z9" s="8"/>
    </row>
    <row r="10" spans="1:26" ht="28.5" customHeight="1" x14ac:dyDescent="0.2">
      <c r="A10" s="13" t="s">
        <v>9</v>
      </c>
      <c r="B10" s="39"/>
      <c r="C10" s="41" t="s">
        <v>73</v>
      </c>
      <c r="D10" s="42" t="s">
        <v>69</v>
      </c>
      <c r="E10" s="43">
        <f>1</f>
        <v>1</v>
      </c>
      <c r="F10" s="44"/>
      <c r="G10" s="45"/>
      <c r="H10" s="46"/>
      <c r="I10" s="17"/>
      <c r="J10" s="47"/>
      <c r="K10" s="18"/>
      <c r="L10" s="47"/>
      <c r="M10" s="17"/>
      <c r="N10" s="47"/>
      <c r="O10" s="18"/>
      <c r="P10" s="48"/>
      <c r="Q10" s="49"/>
      <c r="R10" s="48"/>
      <c r="S10" s="49"/>
      <c r="T10" s="29" t="s">
        <v>67</v>
      </c>
      <c r="U10" s="8">
        <v>0.15</v>
      </c>
      <c r="V10" s="8">
        <v>1.2999999999999999E-2</v>
      </c>
      <c r="W10" s="8">
        <v>10</v>
      </c>
      <c r="X10" s="88">
        <f t="shared" ref="X10:X19" si="1">W10*V10*U10</f>
        <v>1.95E-2</v>
      </c>
      <c r="Y10" s="8">
        <f t="shared" si="0"/>
        <v>1.95E-2</v>
      </c>
      <c r="Z10" s="8"/>
    </row>
    <row r="11" spans="1:26" ht="28.5" customHeight="1" x14ac:dyDescent="0.2">
      <c r="A11" s="13" t="s">
        <v>9</v>
      </c>
      <c r="B11" s="39"/>
      <c r="C11" s="41" t="s">
        <v>74</v>
      </c>
      <c r="D11" s="42" t="s">
        <v>69</v>
      </c>
      <c r="E11" s="43">
        <f>10+2+2+2+7</f>
        <v>23</v>
      </c>
      <c r="F11" s="44"/>
      <c r="G11" s="45"/>
      <c r="H11" s="46"/>
      <c r="I11" s="17"/>
      <c r="J11" s="47"/>
      <c r="K11" s="18"/>
      <c r="L11" s="47"/>
      <c r="M11" s="17"/>
      <c r="N11" s="47"/>
      <c r="O11" s="18"/>
      <c r="P11" s="48"/>
      <c r="Q11" s="49"/>
      <c r="R11" s="48"/>
      <c r="S11" s="49"/>
      <c r="T11" s="29" t="s">
        <v>67</v>
      </c>
      <c r="U11" s="8">
        <v>0.15</v>
      </c>
      <c r="V11" s="8">
        <v>1.2999999999999999E-2</v>
      </c>
      <c r="W11" s="8">
        <v>20</v>
      </c>
      <c r="X11" s="88">
        <f t="shared" si="1"/>
        <v>3.9E-2</v>
      </c>
      <c r="Y11" s="8">
        <f t="shared" si="0"/>
        <v>0.89700000000000002</v>
      </c>
      <c r="Z11" s="8"/>
    </row>
    <row r="12" spans="1:26" ht="28.5" customHeight="1" x14ac:dyDescent="0.2">
      <c r="A12" s="13" t="s">
        <v>9</v>
      </c>
      <c r="B12" s="39"/>
      <c r="C12" s="41" t="s">
        <v>75</v>
      </c>
      <c r="D12" s="42" t="s">
        <v>69</v>
      </c>
      <c r="E12" s="43">
        <f>2+2+2+2</f>
        <v>8</v>
      </c>
      <c r="F12" s="44"/>
      <c r="G12" s="45"/>
      <c r="H12" s="46"/>
      <c r="I12" s="17"/>
      <c r="J12" s="47"/>
      <c r="K12" s="18"/>
      <c r="L12" s="47"/>
      <c r="M12" s="17"/>
      <c r="N12" s="47"/>
      <c r="O12" s="18"/>
      <c r="P12" s="48"/>
      <c r="Q12" s="49"/>
      <c r="R12" s="48"/>
      <c r="S12" s="49"/>
      <c r="T12" s="29" t="s">
        <v>67</v>
      </c>
      <c r="U12" s="8">
        <v>0.15</v>
      </c>
      <c r="V12" s="8">
        <v>1.2999999999999999E-2</v>
      </c>
      <c r="W12" s="8">
        <v>16</v>
      </c>
      <c r="X12" s="88">
        <f t="shared" si="1"/>
        <v>3.1199999999999999E-2</v>
      </c>
      <c r="Y12" s="8">
        <f t="shared" si="0"/>
        <v>0.24959999999999999</v>
      </c>
      <c r="Z12" s="8"/>
    </row>
    <row r="13" spans="1:26" ht="28.5" customHeight="1" x14ac:dyDescent="0.2">
      <c r="A13" s="13" t="s">
        <v>9</v>
      </c>
      <c r="B13" s="39"/>
      <c r="C13" s="41" t="s">
        <v>76</v>
      </c>
      <c r="D13" s="42" t="s">
        <v>69</v>
      </c>
      <c r="E13" s="43">
        <f>1+1+1+1</f>
        <v>4</v>
      </c>
      <c r="F13" s="44"/>
      <c r="G13" s="45"/>
      <c r="H13" s="46"/>
      <c r="I13" s="17"/>
      <c r="J13" s="47"/>
      <c r="K13" s="18"/>
      <c r="L13" s="47"/>
      <c r="M13" s="17"/>
      <c r="N13" s="47"/>
      <c r="O13" s="18"/>
      <c r="P13" s="48"/>
      <c r="Q13" s="49"/>
      <c r="R13" s="48"/>
      <c r="S13" s="49"/>
      <c r="T13" s="29" t="s">
        <v>67</v>
      </c>
      <c r="U13" s="8">
        <v>0.15</v>
      </c>
      <c r="V13" s="8">
        <v>1.2999999999999999E-2</v>
      </c>
      <c r="W13" s="8">
        <v>10</v>
      </c>
      <c r="X13" s="88">
        <f t="shared" si="1"/>
        <v>1.95E-2</v>
      </c>
      <c r="Y13" s="8">
        <f t="shared" si="0"/>
        <v>7.8E-2</v>
      </c>
      <c r="Z13" s="8"/>
    </row>
    <row r="14" spans="1:26" ht="28.5" customHeight="1" x14ac:dyDescent="0.2">
      <c r="A14" s="13" t="s">
        <v>9</v>
      </c>
      <c r="B14" s="39"/>
      <c r="C14" s="41" t="s">
        <v>77</v>
      </c>
      <c r="D14" s="42" t="s">
        <v>69</v>
      </c>
      <c r="E14" s="43">
        <f>2+2+2+2+2</f>
        <v>10</v>
      </c>
      <c r="F14" s="44"/>
      <c r="G14" s="45"/>
      <c r="H14" s="46"/>
      <c r="I14" s="17"/>
      <c r="J14" s="47"/>
      <c r="K14" s="18"/>
      <c r="L14" s="47"/>
      <c r="M14" s="17"/>
      <c r="N14" s="47"/>
      <c r="O14" s="18"/>
      <c r="P14" s="48"/>
      <c r="Q14" s="49"/>
      <c r="R14" s="48"/>
      <c r="S14" s="49"/>
      <c r="T14" s="29" t="s">
        <v>67</v>
      </c>
      <c r="U14" s="8">
        <v>0.15</v>
      </c>
      <c r="V14" s="8">
        <v>1.2999999999999999E-2</v>
      </c>
      <c r="W14" s="8">
        <v>20</v>
      </c>
      <c r="X14" s="88">
        <f t="shared" si="1"/>
        <v>3.9E-2</v>
      </c>
      <c r="Y14" s="8">
        <f t="shared" si="0"/>
        <v>0.39</v>
      </c>
      <c r="Z14" s="8"/>
    </row>
    <row r="15" spans="1:26" ht="28.5" customHeight="1" x14ac:dyDescent="0.2">
      <c r="A15" s="13" t="s">
        <v>9</v>
      </c>
      <c r="B15" s="39"/>
      <c r="C15" s="41" t="s">
        <v>78</v>
      </c>
      <c r="D15" s="42" t="s">
        <v>69</v>
      </c>
      <c r="E15" s="43">
        <f>3+3</f>
        <v>6</v>
      </c>
      <c r="F15" s="44"/>
      <c r="G15" s="45"/>
      <c r="H15" s="46"/>
      <c r="I15" s="17"/>
      <c r="J15" s="47"/>
      <c r="K15" s="18"/>
      <c r="L15" s="47"/>
      <c r="M15" s="17"/>
      <c r="N15" s="47"/>
      <c r="O15" s="18"/>
      <c r="P15" s="48"/>
      <c r="Q15" s="49"/>
      <c r="R15" s="48"/>
      <c r="S15" s="49"/>
      <c r="T15" s="29" t="s">
        <v>67</v>
      </c>
      <c r="U15" s="8">
        <v>0.15</v>
      </c>
      <c r="V15" s="8">
        <v>1.2999999999999999E-2</v>
      </c>
      <c r="W15" s="8">
        <v>20</v>
      </c>
      <c r="X15" s="88">
        <f t="shared" si="1"/>
        <v>3.9E-2</v>
      </c>
      <c r="Y15" s="8">
        <f t="shared" si="0"/>
        <v>0.23400000000000001</v>
      </c>
      <c r="Z15" s="8"/>
    </row>
    <row r="16" spans="1:26" ht="28.5" customHeight="1" x14ac:dyDescent="0.2">
      <c r="A16" s="13" t="s">
        <v>9</v>
      </c>
      <c r="B16" s="39"/>
      <c r="C16" s="41" t="s">
        <v>79</v>
      </c>
      <c r="D16" s="42" t="s">
        <v>69</v>
      </c>
      <c r="E16" s="43">
        <f>6+4+4+4+4</f>
        <v>22</v>
      </c>
      <c r="F16" s="44"/>
      <c r="G16" s="45"/>
      <c r="H16" s="46"/>
      <c r="I16" s="17"/>
      <c r="J16" s="47"/>
      <c r="K16" s="18"/>
      <c r="L16" s="47"/>
      <c r="M16" s="17"/>
      <c r="N16" s="47"/>
      <c r="O16" s="18"/>
      <c r="P16" s="48"/>
      <c r="Q16" s="49"/>
      <c r="R16" s="48"/>
      <c r="S16" s="49"/>
      <c r="T16" s="29" t="s">
        <v>67</v>
      </c>
      <c r="U16" s="8">
        <v>0.15</v>
      </c>
      <c r="V16" s="8">
        <v>1.2999999999999999E-2</v>
      </c>
      <c r="W16" s="8">
        <v>16</v>
      </c>
      <c r="X16" s="88">
        <f t="shared" si="1"/>
        <v>3.1199999999999999E-2</v>
      </c>
      <c r="Y16" s="8">
        <f t="shared" si="0"/>
        <v>0.68640000000000001</v>
      </c>
      <c r="Z16" s="8"/>
    </row>
    <row r="17" spans="1:27" ht="28.5" customHeight="1" x14ac:dyDescent="0.2">
      <c r="A17" s="13" t="s">
        <v>9</v>
      </c>
      <c r="B17" s="39"/>
      <c r="C17" s="41" t="s">
        <v>80</v>
      </c>
      <c r="D17" s="42" t="s">
        <v>69</v>
      </c>
      <c r="E17" s="43">
        <f>1+1+1</f>
        <v>3</v>
      </c>
      <c r="F17" s="44"/>
      <c r="G17" s="45"/>
      <c r="H17" s="46"/>
      <c r="I17" s="17"/>
      <c r="J17" s="47"/>
      <c r="K17" s="18"/>
      <c r="L17" s="47"/>
      <c r="M17" s="17"/>
      <c r="N17" s="47"/>
      <c r="O17" s="18"/>
      <c r="P17" s="48"/>
      <c r="Q17" s="49"/>
      <c r="R17" s="48"/>
      <c r="S17" s="49"/>
      <c r="T17" s="29" t="s">
        <v>67</v>
      </c>
      <c r="U17" s="8">
        <v>0.15</v>
      </c>
      <c r="V17" s="8">
        <v>1.2999999999999999E-2</v>
      </c>
      <c r="W17" s="8">
        <v>20</v>
      </c>
      <c r="X17" s="88">
        <f t="shared" si="1"/>
        <v>3.9E-2</v>
      </c>
      <c r="Y17" s="8">
        <f t="shared" si="0"/>
        <v>0.11700000000000001</v>
      </c>
      <c r="Z17" s="8"/>
    </row>
    <row r="18" spans="1:27" ht="28.5" customHeight="1" x14ac:dyDescent="0.2">
      <c r="A18" s="13" t="s">
        <v>9</v>
      </c>
      <c r="B18" s="39"/>
      <c r="C18" s="41" t="s">
        <v>81</v>
      </c>
      <c r="D18" s="42" t="s">
        <v>69</v>
      </c>
      <c r="E18" s="43">
        <f>1+1+1+1</f>
        <v>4</v>
      </c>
      <c r="F18" s="44"/>
      <c r="G18" s="45"/>
      <c r="H18" s="46"/>
      <c r="I18" s="17"/>
      <c r="J18" s="47"/>
      <c r="K18" s="18"/>
      <c r="L18" s="47"/>
      <c r="M18" s="17"/>
      <c r="N18" s="47"/>
      <c r="O18" s="18"/>
      <c r="P18" s="48"/>
      <c r="Q18" s="49"/>
      <c r="R18" s="48"/>
      <c r="S18" s="49"/>
      <c r="T18" s="29" t="s">
        <v>67</v>
      </c>
      <c r="U18" s="8">
        <v>0.15</v>
      </c>
      <c r="V18" s="8">
        <v>1.2999999999999999E-2</v>
      </c>
      <c r="W18" s="8">
        <v>10</v>
      </c>
      <c r="X18" s="88">
        <f t="shared" si="1"/>
        <v>1.95E-2</v>
      </c>
      <c r="Y18" s="8">
        <f t="shared" si="0"/>
        <v>7.8E-2</v>
      </c>
      <c r="Z18" s="8"/>
    </row>
    <row r="19" spans="1:27" ht="28.5" customHeight="1" x14ac:dyDescent="0.2">
      <c r="A19" s="13" t="s">
        <v>9</v>
      </c>
      <c r="B19" s="39"/>
      <c r="C19" s="41" t="s">
        <v>82</v>
      </c>
      <c r="D19" s="42" t="s">
        <v>69</v>
      </c>
      <c r="E19" s="43">
        <f>7+7+7+4</f>
        <v>25</v>
      </c>
      <c r="F19" s="44"/>
      <c r="G19" s="45"/>
      <c r="H19" s="46"/>
      <c r="I19" s="17"/>
      <c r="J19" s="47"/>
      <c r="K19" s="18"/>
      <c r="L19" s="47"/>
      <c r="M19" s="17"/>
      <c r="N19" s="47"/>
      <c r="O19" s="18"/>
      <c r="P19" s="48"/>
      <c r="Q19" s="49"/>
      <c r="R19" s="48"/>
      <c r="S19" s="49"/>
      <c r="T19" s="29" t="s">
        <v>67</v>
      </c>
      <c r="U19" s="8">
        <v>0.15</v>
      </c>
      <c r="V19" s="8">
        <v>1.2999999999999999E-2</v>
      </c>
      <c r="W19" s="8">
        <v>20</v>
      </c>
      <c r="X19" s="88">
        <f t="shared" si="1"/>
        <v>3.9E-2</v>
      </c>
      <c r="Y19" s="8">
        <f t="shared" si="0"/>
        <v>0.97499999999999998</v>
      </c>
      <c r="Z19" s="8"/>
    </row>
    <row r="20" spans="1:27" s="69" customFormat="1" ht="28.5" customHeight="1" x14ac:dyDescent="0.2">
      <c r="A20" s="66" t="s">
        <v>8</v>
      </c>
      <c r="B20" s="33"/>
      <c r="C20" s="24" t="s">
        <v>91</v>
      </c>
      <c r="D20" s="37" t="s">
        <v>69</v>
      </c>
      <c r="E20" s="38">
        <f>E21+E22+E23+E24+E25+E26+E27+E28+E29+E30+E31+E32+E33+E34+E35+E36+E37+E38</f>
        <v>365</v>
      </c>
      <c r="F20" s="25"/>
      <c r="G20" s="34"/>
      <c r="H20" s="32"/>
      <c r="I20" s="26"/>
      <c r="J20" s="67"/>
      <c r="K20" s="28"/>
      <c r="L20" s="67"/>
      <c r="M20" s="26"/>
      <c r="N20" s="67"/>
      <c r="O20" s="28"/>
      <c r="P20" s="27"/>
      <c r="Q20" s="28"/>
      <c r="R20" s="27"/>
      <c r="S20" s="28"/>
      <c r="T20" s="68" t="s">
        <v>68</v>
      </c>
      <c r="U20" s="8"/>
      <c r="V20" s="86"/>
      <c r="W20" s="8"/>
      <c r="X20" s="86"/>
      <c r="Y20" s="89">
        <f>SUM(Y21:Y38)</f>
        <v>12.3</v>
      </c>
      <c r="Z20" s="86" t="s">
        <v>89</v>
      </c>
    </row>
    <row r="21" spans="1:27" ht="28.5" customHeight="1" x14ac:dyDescent="0.2">
      <c r="A21" s="13" t="s">
        <v>9</v>
      </c>
      <c r="B21" s="39"/>
      <c r="C21" s="41" t="s">
        <v>70</v>
      </c>
      <c r="D21" s="42" t="s">
        <v>69</v>
      </c>
      <c r="E21" s="43">
        <f>8+8+8+8+6</f>
        <v>38</v>
      </c>
      <c r="F21" s="44"/>
      <c r="G21" s="45"/>
      <c r="H21" s="46"/>
      <c r="I21" s="17"/>
      <c r="J21" s="47"/>
      <c r="K21" s="18"/>
      <c r="L21" s="47"/>
      <c r="M21" s="17"/>
      <c r="N21" s="47"/>
      <c r="O21" s="18"/>
      <c r="P21" s="48"/>
      <c r="Q21" s="49"/>
      <c r="R21" s="48"/>
      <c r="S21" s="49"/>
      <c r="T21" s="29" t="s">
        <v>67</v>
      </c>
      <c r="U21" s="8">
        <v>0.15</v>
      </c>
      <c r="V21" s="8">
        <v>1.2999999999999999E-2</v>
      </c>
      <c r="W21" s="8">
        <v>20</v>
      </c>
      <c r="X21" s="88">
        <f>W21*V21*U21</f>
        <v>3.9E-2</v>
      </c>
      <c r="Y21" s="8">
        <f t="shared" si="0"/>
        <v>1.482</v>
      </c>
      <c r="Z21" s="8"/>
    </row>
    <row r="22" spans="1:27" ht="28.5" customHeight="1" x14ac:dyDescent="0.2">
      <c r="A22" s="13" t="s">
        <v>9</v>
      </c>
      <c r="B22" s="39"/>
      <c r="C22" s="41" t="s">
        <v>71</v>
      </c>
      <c r="D22" s="42" t="s">
        <v>69</v>
      </c>
      <c r="E22" s="43">
        <f>2+3+3+3+3</f>
        <v>14</v>
      </c>
      <c r="F22" s="44"/>
      <c r="G22" s="45"/>
      <c r="H22" s="46"/>
      <c r="I22" s="17"/>
      <c r="J22" s="47"/>
      <c r="K22" s="18"/>
      <c r="L22" s="47"/>
      <c r="M22" s="17"/>
      <c r="N22" s="47"/>
      <c r="O22" s="18"/>
      <c r="P22" s="48"/>
      <c r="Q22" s="49"/>
      <c r="R22" s="48"/>
      <c r="S22" s="49"/>
      <c r="T22" s="29" t="s">
        <v>67</v>
      </c>
      <c r="U22" s="8">
        <v>0.15</v>
      </c>
      <c r="V22" s="8">
        <v>1.2999999999999999E-2</v>
      </c>
      <c r="W22" s="8">
        <v>16</v>
      </c>
      <c r="X22" s="88">
        <f t="shared" ref="X22:X38" si="2">W22*V22*U22</f>
        <v>3.1199999999999999E-2</v>
      </c>
      <c r="Y22" s="8">
        <f t="shared" si="0"/>
        <v>0.43680000000000002</v>
      </c>
      <c r="Z22" s="8"/>
    </row>
    <row r="23" spans="1:27" ht="28.5" customHeight="1" x14ac:dyDescent="0.2">
      <c r="A23" s="13" t="s">
        <v>9</v>
      </c>
      <c r="B23" s="39"/>
      <c r="C23" s="41" t="s">
        <v>72</v>
      </c>
      <c r="D23" s="42" t="s">
        <v>69</v>
      </c>
      <c r="E23" s="43">
        <f>2+3+3+3+6</f>
        <v>17</v>
      </c>
      <c r="F23" s="44"/>
      <c r="G23" s="45"/>
      <c r="H23" s="46"/>
      <c r="I23" s="17"/>
      <c r="J23" s="47"/>
      <c r="K23" s="18"/>
      <c r="L23" s="47"/>
      <c r="M23" s="17"/>
      <c r="N23" s="47"/>
      <c r="O23" s="18"/>
      <c r="P23" s="48"/>
      <c r="Q23" s="49"/>
      <c r="R23" s="48"/>
      <c r="S23" s="49"/>
      <c r="T23" s="29" t="s">
        <v>67</v>
      </c>
      <c r="U23" s="8">
        <v>0.15</v>
      </c>
      <c r="V23" s="8">
        <v>1.2999999999999999E-2</v>
      </c>
      <c r="W23" s="8">
        <v>10</v>
      </c>
      <c r="X23" s="88">
        <f t="shared" si="2"/>
        <v>1.95E-2</v>
      </c>
      <c r="Y23" s="8">
        <f t="shared" si="0"/>
        <v>0.33150000000000002</v>
      </c>
      <c r="Z23" s="8"/>
    </row>
    <row r="24" spans="1:27" ht="28.5" customHeight="1" x14ac:dyDescent="0.2">
      <c r="A24" s="13" t="s">
        <v>9</v>
      </c>
      <c r="B24" s="39"/>
      <c r="C24" s="41" t="s">
        <v>73</v>
      </c>
      <c r="D24" s="42" t="s">
        <v>69</v>
      </c>
      <c r="E24" s="43">
        <f>1</f>
        <v>1</v>
      </c>
      <c r="F24" s="44"/>
      <c r="G24" s="45"/>
      <c r="H24" s="46"/>
      <c r="I24" s="17"/>
      <c r="J24" s="47"/>
      <c r="K24" s="18"/>
      <c r="L24" s="47"/>
      <c r="M24" s="17"/>
      <c r="N24" s="47"/>
      <c r="O24" s="18"/>
      <c r="P24" s="48"/>
      <c r="Q24" s="49"/>
      <c r="R24" s="48"/>
      <c r="S24" s="49"/>
      <c r="T24" s="29" t="s">
        <v>67</v>
      </c>
      <c r="U24" s="8">
        <v>0.15</v>
      </c>
      <c r="V24" s="8">
        <v>1.2999999999999999E-2</v>
      </c>
      <c r="W24" s="8">
        <v>10</v>
      </c>
      <c r="X24" s="88">
        <f t="shared" si="2"/>
        <v>1.95E-2</v>
      </c>
      <c r="Y24" s="8">
        <f t="shared" si="0"/>
        <v>1.95E-2</v>
      </c>
      <c r="Z24" s="8"/>
    </row>
    <row r="25" spans="1:27" ht="28.5" customHeight="1" x14ac:dyDescent="0.2">
      <c r="A25" s="13" t="s">
        <v>9</v>
      </c>
      <c r="B25" s="39"/>
      <c r="C25" s="41" t="s">
        <v>74</v>
      </c>
      <c r="D25" s="42" t="s">
        <v>69</v>
      </c>
      <c r="E25" s="43">
        <f>16+9+9+9+8</f>
        <v>51</v>
      </c>
      <c r="F25" s="44"/>
      <c r="G25" s="45"/>
      <c r="H25" s="46"/>
      <c r="I25" s="17"/>
      <c r="J25" s="47"/>
      <c r="K25" s="18"/>
      <c r="L25" s="47"/>
      <c r="M25" s="17"/>
      <c r="N25" s="47"/>
      <c r="O25" s="18"/>
      <c r="P25" s="48"/>
      <c r="Q25" s="49"/>
      <c r="R25" s="48"/>
      <c r="S25" s="49"/>
      <c r="T25" s="29" t="s">
        <v>67</v>
      </c>
      <c r="U25" s="8">
        <v>0.15</v>
      </c>
      <c r="V25" s="8">
        <v>1.2999999999999999E-2</v>
      </c>
      <c r="W25" s="8">
        <v>20</v>
      </c>
      <c r="X25" s="88">
        <f t="shared" si="2"/>
        <v>3.9E-2</v>
      </c>
      <c r="Y25" s="8">
        <f t="shared" si="0"/>
        <v>1.9890000000000001</v>
      </c>
      <c r="Z25" s="8"/>
    </row>
    <row r="26" spans="1:27" ht="28.5" customHeight="1" x14ac:dyDescent="0.2">
      <c r="A26" s="13" t="s">
        <v>9</v>
      </c>
      <c r="B26" s="39"/>
      <c r="C26" s="41" t="s">
        <v>75</v>
      </c>
      <c r="D26" s="42" t="s">
        <v>69</v>
      </c>
      <c r="E26" s="43">
        <f>3+6+6+6+6</f>
        <v>27</v>
      </c>
      <c r="F26" s="44"/>
      <c r="G26" s="45"/>
      <c r="H26" s="46"/>
      <c r="I26" s="17"/>
      <c r="J26" s="47"/>
      <c r="K26" s="18"/>
      <c r="L26" s="47"/>
      <c r="M26" s="17"/>
      <c r="N26" s="47"/>
      <c r="O26" s="18"/>
      <c r="P26" s="48"/>
      <c r="Q26" s="49"/>
      <c r="R26" s="48"/>
      <c r="S26" s="49"/>
      <c r="T26" s="29" t="s">
        <v>67</v>
      </c>
      <c r="U26" s="8">
        <v>0.15</v>
      </c>
      <c r="V26" s="8">
        <v>1.2999999999999999E-2</v>
      </c>
      <c r="W26" s="8">
        <v>16</v>
      </c>
      <c r="X26" s="88">
        <f t="shared" si="2"/>
        <v>3.1199999999999999E-2</v>
      </c>
      <c r="Y26" s="8">
        <f t="shared" si="0"/>
        <v>0.84240000000000004</v>
      </c>
      <c r="Z26" s="8"/>
      <c r="AA26" s="87"/>
    </row>
    <row r="27" spans="1:27" ht="28.5" customHeight="1" x14ac:dyDescent="0.2">
      <c r="A27" s="13" t="s">
        <v>9</v>
      </c>
      <c r="B27" s="39"/>
      <c r="C27" s="41" t="s">
        <v>76</v>
      </c>
      <c r="D27" s="42" t="s">
        <v>69</v>
      </c>
      <c r="E27" s="43">
        <f>4+2+2+2+2</f>
        <v>12</v>
      </c>
      <c r="F27" s="44"/>
      <c r="G27" s="45"/>
      <c r="H27" s="46"/>
      <c r="I27" s="17"/>
      <c r="J27" s="47"/>
      <c r="K27" s="18"/>
      <c r="L27" s="47"/>
      <c r="M27" s="17"/>
      <c r="N27" s="47"/>
      <c r="O27" s="18"/>
      <c r="P27" s="48"/>
      <c r="Q27" s="49"/>
      <c r="R27" s="48"/>
      <c r="S27" s="49"/>
      <c r="T27" s="29" t="s">
        <v>67</v>
      </c>
      <c r="U27" s="8">
        <v>0.15</v>
      </c>
      <c r="V27" s="8">
        <v>1.2999999999999999E-2</v>
      </c>
      <c r="W27" s="8">
        <v>10</v>
      </c>
      <c r="X27" s="88">
        <f t="shared" si="2"/>
        <v>1.95E-2</v>
      </c>
      <c r="Y27" s="8">
        <f t="shared" si="0"/>
        <v>0.23400000000000001</v>
      </c>
      <c r="Z27" s="8"/>
    </row>
    <row r="28" spans="1:27" ht="28.5" customHeight="1" x14ac:dyDescent="0.2">
      <c r="A28" s="13" t="s">
        <v>9</v>
      </c>
      <c r="B28" s="39"/>
      <c r="C28" s="41" t="s">
        <v>78</v>
      </c>
      <c r="D28" s="42" t="s">
        <v>69</v>
      </c>
      <c r="E28" s="43">
        <f>3+3</f>
        <v>6</v>
      </c>
      <c r="F28" s="44"/>
      <c r="G28" s="45"/>
      <c r="H28" s="46"/>
      <c r="I28" s="17"/>
      <c r="J28" s="47"/>
      <c r="K28" s="18"/>
      <c r="L28" s="47"/>
      <c r="M28" s="17"/>
      <c r="N28" s="47"/>
      <c r="O28" s="18"/>
      <c r="P28" s="48"/>
      <c r="Q28" s="49"/>
      <c r="R28" s="48"/>
      <c r="S28" s="49"/>
      <c r="T28" s="29" t="s">
        <v>67</v>
      </c>
      <c r="U28" s="8">
        <v>0.15</v>
      </c>
      <c r="V28" s="8">
        <v>1.2999999999999999E-2</v>
      </c>
      <c r="W28" s="8">
        <v>20</v>
      </c>
      <c r="X28" s="88">
        <f t="shared" si="2"/>
        <v>3.9E-2</v>
      </c>
      <c r="Y28" s="8">
        <f t="shared" si="0"/>
        <v>0.23400000000000001</v>
      </c>
      <c r="Z28" s="8"/>
    </row>
    <row r="29" spans="1:27" ht="28.5" customHeight="1" x14ac:dyDescent="0.2">
      <c r="A29" s="13" t="s">
        <v>9</v>
      </c>
      <c r="B29" s="39"/>
      <c r="C29" s="41" t="s">
        <v>79</v>
      </c>
      <c r="D29" s="42" t="s">
        <v>69</v>
      </c>
      <c r="E29" s="43">
        <f>6+3+3+3+2</f>
        <v>17</v>
      </c>
      <c r="F29" s="44"/>
      <c r="G29" s="45"/>
      <c r="H29" s="46"/>
      <c r="I29" s="17"/>
      <c r="J29" s="47"/>
      <c r="K29" s="18"/>
      <c r="L29" s="47"/>
      <c r="M29" s="17"/>
      <c r="N29" s="47"/>
      <c r="O29" s="18"/>
      <c r="P29" s="48"/>
      <c r="Q29" s="49"/>
      <c r="R29" s="48"/>
      <c r="S29" s="49"/>
      <c r="T29" s="29" t="s">
        <v>67</v>
      </c>
      <c r="U29" s="8">
        <v>0.15</v>
      </c>
      <c r="V29" s="8">
        <v>1.2999999999999999E-2</v>
      </c>
      <c r="W29" s="8">
        <v>16</v>
      </c>
      <c r="X29" s="88">
        <f t="shared" si="2"/>
        <v>3.1199999999999999E-2</v>
      </c>
      <c r="Y29" s="8">
        <f t="shared" si="0"/>
        <v>0.53039999999999998</v>
      </c>
      <c r="Z29" s="8"/>
    </row>
    <row r="30" spans="1:27" ht="28.5" customHeight="1" x14ac:dyDescent="0.2">
      <c r="A30" s="13" t="s">
        <v>9</v>
      </c>
      <c r="B30" s="39"/>
      <c r="C30" s="41" t="s">
        <v>83</v>
      </c>
      <c r="D30" s="42" t="s">
        <v>69</v>
      </c>
      <c r="E30" s="43">
        <f>6+6+6+6+6</f>
        <v>30</v>
      </c>
      <c r="F30" s="44"/>
      <c r="G30" s="45"/>
      <c r="H30" s="46"/>
      <c r="I30" s="17"/>
      <c r="J30" s="47"/>
      <c r="K30" s="18"/>
      <c r="L30" s="47"/>
      <c r="M30" s="17"/>
      <c r="N30" s="47"/>
      <c r="O30" s="18"/>
      <c r="P30" s="48"/>
      <c r="Q30" s="49"/>
      <c r="R30" s="48"/>
      <c r="S30" s="49"/>
      <c r="T30" s="29" t="s">
        <v>67</v>
      </c>
      <c r="U30" s="8">
        <v>0.15</v>
      </c>
      <c r="V30" s="8">
        <v>1.2999999999999999E-2</v>
      </c>
      <c r="W30" s="8">
        <v>16</v>
      </c>
      <c r="X30" s="88">
        <f t="shared" si="2"/>
        <v>3.1199999999999999E-2</v>
      </c>
      <c r="Y30" s="8">
        <f t="shared" si="0"/>
        <v>0.93600000000000005</v>
      </c>
      <c r="Z30" s="8"/>
    </row>
    <row r="31" spans="1:27" ht="28.5" customHeight="1" x14ac:dyDescent="0.2">
      <c r="A31" s="13" t="s">
        <v>9</v>
      </c>
      <c r="B31" s="39"/>
      <c r="C31" s="41" t="s">
        <v>84</v>
      </c>
      <c r="D31" s="42" t="s">
        <v>69</v>
      </c>
      <c r="E31" s="43">
        <f>4+4+4+4+4</f>
        <v>20</v>
      </c>
      <c r="F31" s="44"/>
      <c r="G31" s="45"/>
      <c r="H31" s="46"/>
      <c r="I31" s="17"/>
      <c r="J31" s="47"/>
      <c r="K31" s="18"/>
      <c r="L31" s="47"/>
      <c r="M31" s="17"/>
      <c r="N31" s="47"/>
      <c r="O31" s="18"/>
      <c r="P31" s="48"/>
      <c r="Q31" s="49"/>
      <c r="R31" s="48"/>
      <c r="S31" s="49"/>
      <c r="T31" s="29" t="s">
        <v>67</v>
      </c>
      <c r="U31" s="8">
        <v>0.15</v>
      </c>
      <c r="V31" s="8">
        <v>1.2999999999999999E-2</v>
      </c>
      <c r="W31" s="8">
        <v>20</v>
      </c>
      <c r="X31" s="88">
        <f t="shared" si="2"/>
        <v>3.9E-2</v>
      </c>
      <c r="Y31" s="8">
        <f t="shared" si="0"/>
        <v>0.78</v>
      </c>
      <c r="Z31" s="8"/>
    </row>
    <row r="32" spans="1:27" ht="28.5" customHeight="1" x14ac:dyDescent="0.2">
      <c r="A32" s="13" t="s">
        <v>9</v>
      </c>
      <c r="B32" s="39"/>
      <c r="C32" s="41" t="s">
        <v>85</v>
      </c>
      <c r="D32" s="42" t="s">
        <v>69</v>
      </c>
      <c r="E32" s="43">
        <f>2+2+2+2+2</f>
        <v>10</v>
      </c>
      <c r="F32" s="44"/>
      <c r="G32" s="45"/>
      <c r="H32" s="46"/>
      <c r="I32" s="17"/>
      <c r="J32" s="47"/>
      <c r="K32" s="18"/>
      <c r="L32" s="47"/>
      <c r="M32" s="17"/>
      <c r="N32" s="47"/>
      <c r="O32" s="18"/>
      <c r="P32" s="48"/>
      <c r="Q32" s="49"/>
      <c r="R32" s="48"/>
      <c r="S32" s="49"/>
      <c r="T32" s="29" t="s">
        <v>67</v>
      </c>
      <c r="U32" s="8">
        <v>0.15</v>
      </c>
      <c r="V32" s="8">
        <v>1.2999999999999999E-2</v>
      </c>
      <c r="W32" s="8">
        <v>10</v>
      </c>
      <c r="X32" s="88">
        <f t="shared" si="2"/>
        <v>1.95E-2</v>
      </c>
      <c r="Y32" s="8">
        <f t="shared" si="0"/>
        <v>0.19500000000000001</v>
      </c>
      <c r="Z32" s="8"/>
    </row>
    <row r="33" spans="1:27" ht="28.5" customHeight="1" x14ac:dyDescent="0.2">
      <c r="A33" s="13" t="s">
        <v>9</v>
      </c>
      <c r="B33" s="39"/>
      <c r="C33" s="41" t="s">
        <v>80</v>
      </c>
      <c r="D33" s="42" t="s">
        <v>69</v>
      </c>
      <c r="E33" s="43">
        <f>4+7+7+7+7</f>
        <v>32</v>
      </c>
      <c r="F33" s="44"/>
      <c r="G33" s="45"/>
      <c r="H33" s="46"/>
      <c r="I33" s="17"/>
      <c r="J33" s="47"/>
      <c r="K33" s="18"/>
      <c r="L33" s="47"/>
      <c r="M33" s="17"/>
      <c r="N33" s="47"/>
      <c r="O33" s="18"/>
      <c r="P33" s="48"/>
      <c r="Q33" s="49"/>
      <c r="R33" s="48"/>
      <c r="S33" s="49"/>
      <c r="T33" s="29" t="s">
        <v>67</v>
      </c>
      <c r="U33" s="8">
        <v>0.15</v>
      </c>
      <c r="V33" s="8">
        <v>1.2999999999999999E-2</v>
      </c>
      <c r="W33" s="8">
        <v>20</v>
      </c>
      <c r="X33" s="88">
        <f t="shared" si="2"/>
        <v>3.9E-2</v>
      </c>
      <c r="Y33" s="8">
        <f t="shared" si="0"/>
        <v>1.248</v>
      </c>
      <c r="Z33" s="8"/>
    </row>
    <row r="34" spans="1:27" ht="28.5" customHeight="1" x14ac:dyDescent="0.2">
      <c r="A34" s="13" t="s">
        <v>9</v>
      </c>
      <c r="B34" s="39"/>
      <c r="C34" s="41" t="s">
        <v>81</v>
      </c>
      <c r="D34" s="42" t="s">
        <v>69</v>
      </c>
      <c r="E34" s="43">
        <f>3+1+1+1+2</f>
        <v>8</v>
      </c>
      <c r="F34" s="44"/>
      <c r="G34" s="45"/>
      <c r="H34" s="46"/>
      <c r="I34" s="17"/>
      <c r="J34" s="47"/>
      <c r="K34" s="18"/>
      <c r="L34" s="47"/>
      <c r="M34" s="17"/>
      <c r="N34" s="47"/>
      <c r="O34" s="18"/>
      <c r="P34" s="48"/>
      <c r="Q34" s="49"/>
      <c r="R34" s="48"/>
      <c r="S34" s="49"/>
      <c r="T34" s="29" t="s">
        <v>67</v>
      </c>
      <c r="U34" s="8">
        <v>0.15</v>
      </c>
      <c r="V34" s="8">
        <v>1.2999999999999999E-2</v>
      </c>
      <c r="W34" s="8">
        <v>10</v>
      </c>
      <c r="X34" s="88">
        <f t="shared" si="2"/>
        <v>1.95E-2</v>
      </c>
      <c r="Y34" s="8">
        <f t="shared" si="0"/>
        <v>0.156</v>
      </c>
      <c r="Z34" s="8"/>
    </row>
    <row r="35" spans="1:27" ht="28.5" customHeight="1" x14ac:dyDescent="0.2">
      <c r="A35" s="13" t="s">
        <v>9</v>
      </c>
      <c r="B35" s="39"/>
      <c r="C35" s="41" t="s">
        <v>86</v>
      </c>
      <c r="D35" s="42" t="s">
        <v>69</v>
      </c>
      <c r="E35" s="43">
        <f>6+5+5+5+5</f>
        <v>26</v>
      </c>
      <c r="F35" s="44"/>
      <c r="G35" s="45"/>
      <c r="H35" s="46"/>
      <c r="I35" s="17"/>
      <c r="J35" s="47"/>
      <c r="K35" s="18"/>
      <c r="L35" s="47"/>
      <c r="M35" s="17"/>
      <c r="N35" s="47"/>
      <c r="O35" s="18"/>
      <c r="P35" s="48"/>
      <c r="Q35" s="49"/>
      <c r="R35" s="48"/>
      <c r="S35" s="49"/>
      <c r="T35" s="29" t="s">
        <v>67</v>
      </c>
      <c r="U35" s="8">
        <v>0.15</v>
      </c>
      <c r="V35" s="8">
        <v>1.2999999999999999E-2</v>
      </c>
      <c r="W35" s="8">
        <v>20</v>
      </c>
      <c r="X35" s="88">
        <f t="shared" si="2"/>
        <v>3.9E-2</v>
      </c>
      <c r="Y35" s="8">
        <f t="shared" si="0"/>
        <v>1.014</v>
      </c>
      <c r="Z35" s="8"/>
    </row>
    <row r="36" spans="1:27" ht="28.5" customHeight="1" x14ac:dyDescent="0.2">
      <c r="A36" s="13" t="s">
        <v>9</v>
      </c>
      <c r="B36" s="39"/>
      <c r="C36" s="41" t="s">
        <v>87</v>
      </c>
      <c r="D36" s="42" t="s">
        <v>69</v>
      </c>
      <c r="E36" s="43">
        <f>4+5+5+5+4</f>
        <v>23</v>
      </c>
      <c r="F36" s="44"/>
      <c r="G36" s="45"/>
      <c r="H36" s="46"/>
      <c r="I36" s="17"/>
      <c r="J36" s="47"/>
      <c r="K36" s="18"/>
      <c r="L36" s="47"/>
      <c r="M36" s="17"/>
      <c r="N36" s="47"/>
      <c r="O36" s="18"/>
      <c r="P36" s="48"/>
      <c r="Q36" s="49"/>
      <c r="R36" s="48"/>
      <c r="S36" s="49"/>
      <c r="T36" s="29" t="s">
        <v>67</v>
      </c>
      <c r="U36" s="8">
        <v>0.15</v>
      </c>
      <c r="V36" s="8">
        <v>1.2999999999999999E-2</v>
      </c>
      <c r="W36" s="8">
        <v>16</v>
      </c>
      <c r="X36" s="88">
        <f t="shared" si="2"/>
        <v>3.1199999999999999E-2</v>
      </c>
      <c r="Y36" s="8">
        <f t="shared" si="0"/>
        <v>0.71760000000000002</v>
      </c>
      <c r="Z36" s="8"/>
    </row>
    <row r="37" spans="1:27" ht="28.5" customHeight="1" x14ac:dyDescent="0.2">
      <c r="A37" s="13" t="s">
        <v>9</v>
      </c>
      <c r="B37" s="39"/>
      <c r="C37" s="41" t="s">
        <v>88</v>
      </c>
      <c r="D37" s="42" t="s">
        <v>69</v>
      </c>
      <c r="E37" s="43">
        <f>1+1+1+1+3</f>
        <v>7</v>
      </c>
      <c r="F37" s="44"/>
      <c r="G37" s="45"/>
      <c r="H37" s="46"/>
      <c r="I37" s="17"/>
      <c r="J37" s="47"/>
      <c r="K37" s="18"/>
      <c r="L37" s="47"/>
      <c r="M37" s="17"/>
      <c r="N37" s="47"/>
      <c r="O37" s="18"/>
      <c r="P37" s="48"/>
      <c r="Q37" s="49"/>
      <c r="R37" s="48"/>
      <c r="S37" s="49"/>
      <c r="T37" s="29" t="s">
        <v>67</v>
      </c>
      <c r="U37" s="8">
        <v>0.15</v>
      </c>
      <c r="V37" s="8">
        <v>1.2999999999999999E-2</v>
      </c>
      <c r="W37" s="8">
        <v>10</v>
      </c>
      <c r="X37" s="88">
        <f t="shared" si="2"/>
        <v>1.95E-2</v>
      </c>
      <c r="Y37" s="8">
        <f t="shared" si="0"/>
        <v>0.13650000000000001</v>
      </c>
      <c r="Z37" s="8"/>
    </row>
    <row r="38" spans="1:27" ht="28.5" customHeight="1" x14ac:dyDescent="0.2">
      <c r="A38" s="13" t="s">
        <v>9</v>
      </c>
      <c r="B38" s="39"/>
      <c r="C38" s="41" t="s">
        <v>82</v>
      </c>
      <c r="D38" s="42" t="s">
        <v>69</v>
      </c>
      <c r="E38" s="43">
        <f>6+6+6+8</f>
        <v>26</v>
      </c>
      <c r="F38" s="44"/>
      <c r="G38" s="45"/>
      <c r="H38" s="46"/>
      <c r="I38" s="17"/>
      <c r="J38" s="47"/>
      <c r="K38" s="18"/>
      <c r="L38" s="47"/>
      <c r="M38" s="17"/>
      <c r="N38" s="47"/>
      <c r="O38" s="18"/>
      <c r="P38" s="48"/>
      <c r="Q38" s="49"/>
      <c r="R38" s="48"/>
      <c r="S38" s="49"/>
      <c r="T38" s="29" t="s">
        <v>67</v>
      </c>
      <c r="U38" s="8">
        <v>0.15</v>
      </c>
      <c r="V38" s="8">
        <v>1.2999999999999999E-2</v>
      </c>
      <c r="W38" s="8">
        <v>20</v>
      </c>
      <c r="X38" s="88">
        <f t="shared" si="2"/>
        <v>3.9E-2</v>
      </c>
      <c r="Y38" s="8">
        <f t="shared" si="0"/>
        <v>1.014</v>
      </c>
      <c r="Z38" s="8"/>
      <c r="AA38" s="87"/>
    </row>
    <row r="39" spans="1:27" s="69" customFormat="1" ht="28.5" customHeight="1" x14ac:dyDescent="0.2">
      <c r="A39" s="66" t="s">
        <v>8</v>
      </c>
      <c r="B39" s="33"/>
      <c r="C39" s="24" t="s">
        <v>92</v>
      </c>
      <c r="D39" s="37" t="s">
        <v>69</v>
      </c>
      <c r="E39" s="38">
        <f>E40+E41+E42+E43+E44+E45+E46+E47+E48+E49+E50+E51+E52+E53+E54</f>
        <v>345</v>
      </c>
      <c r="F39" s="25"/>
      <c r="G39" s="34"/>
      <c r="H39" s="32"/>
      <c r="I39" s="26"/>
      <c r="J39" s="67"/>
      <c r="K39" s="28"/>
      <c r="L39" s="67"/>
      <c r="M39" s="26"/>
      <c r="N39" s="67"/>
      <c r="O39" s="28"/>
      <c r="P39" s="27"/>
      <c r="Q39" s="28"/>
      <c r="R39" s="27"/>
      <c r="S39" s="28"/>
      <c r="T39" s="68" t="s">
        <v>68</v>
      </c>
      <c r="U39" s="8"/>
      <c r="V39" s="86"/>
      <c r="W39" s="8"/>
      <c r="X39" s="86"/>
      <c r="Y39" s="89">
        <f>SUM(Y40:Y54)</f>
        <v>11.6</v>
      </c>
      <c r="Z39" s="86" t="s">
        <v>89</v>
      </c>
    </row>
    <row r="40" spans="1:27" ht="28.5" customHeight="1" x14ac:dyDescent="0.2">
      <c r="A40" s="13" t="s">
        <v>9</v>
      </c>
      <c r="B40" s="39"/>
      <c r="C40" s="41" t="s">
        <v>71</v>
      </c>
      <c r="D40" s="42" t="s">
        <v>69</v>
      </c>
      <c r="E40" s="43">
        <f>12+9+9+9+9</f>
        <v>48</v>
      </c>
      <c r="F40" s="44"/>
      <c r="G40" s="45"/>
      <c r="H40" s="46"/>
      <c r="I40" s="17"/>
      <c r="J40" s="47"/>
      <c r="K40" s="18"/>
      <c r="L40" s="47"/>
      <c r="M40" s="17"/>
      <c r="N40" s="47"/>
      <c r="O40" s="18"/>
      <c r="P40" s="48"/>
      <c r="Q40" s="49"/>
      <c r="R40" s="48"/>
      <c r="S40" s="49"/>
      <c r="T40" s="29" t="s">
        <v>67</v>
      </c>
      <c r="U40" s="8">
        <v>0.15</v>
      </c>
      <c r="V40" s="8">
        <v>1.2999999999999999E-2</v>
      </c>
      <c r="W40" s="8">
        <v>16</v>
      </c>
      <c r="X40" s="88">
        <f>W40*V40*U40</f>
        <v>3.1199999999999999E-2</v>
      </c>
      <c r="Y40" s="8">
        <f t="shared" si="0"/>
        <v>1.4976</v>
      </c>
      <c r="Z40" s="8"/>
    </row>
    <row r="41" spans="1:27" ht="28.5" customHeight="1" x14ac:dyDescent="0.2">
      <c r="A41" s="13" t="s">
        <v>9</v>
      </c>
      <c r="B41" s="39"/>
      <c r="C41" s="41" t="s">
        <v>70</v>
      </c>
      <c r="D41" s="42" t="s">
        <v>69</v>
      </c>
      <c r="E41" s="43">
        <f>5+7+7+7+9</f>
        <v>35</v>
      </c>
      <c r="F41" s="44"/>
      <c r="G41" s="45"/>
      <c r="H41" s="46"/>
      <c r="I41" s="17"/>
      <c r="J41" s="47"/>
      <c r="K41" s="18"/>
      <c r="L41" s="47"/>
      <c r="M41" s="17"/>
      <c r="N41" s="47"/>
      <c r="O41" s="18"/>
      <c r="P41" s="48"/>
      <c r="Q41" s="49"/>
      <c r="R41" s="48"/>
      <c r="S41" s="49"/>
      <c r="T41" s="29" t="s">
        <v>67</v>
      </c>
      <c r="U41" s="8">
        <v>0.15</v>
      </c>
      <c r="V41" s="8">
        <v>1.2999999999999999E-2</v>
      </c>
      <c r="W41" s="8">
        <v>20</v>
      </c>
      <c r="X41" s="88">
        <f>W41*V41*U41</f>
        <v>3.9E-2</v>
      </c>
      <c r="Y41" s="8">
        <f t="shared" si="0"/>
        <v>1.365</v>
      </c>
      <c r="Z41" s="8"/>
    </row>
    <row r="42" spans="1:27" ht="28.5" customHeight="1" x14ac:dyDescent="0.2">
      <c r="A42" s="13" t="s">
        <v>9</v>
      </c>
      <c r="B42" s="39"/>
      <c r="C42" s="41" t="s">
        <v>72</v>
      </c>
      <c r="D42" s="42" t="s">
        <v>69</v>
      </c>
      <c r="E42" s="43">
        <f>1+5+5+5+4</f>
        <v>20</v>
      </c>
      <c r="F42" s="44"/>
      <c r="G42" s="45"/>
      <c r="H42" s="46"/>
      <c r="I42" s="17"/>
      <c r="J42" s="47"/>
      <c r="K42" s="18"/>
      <c r="L42" s="47"/>
      <c r="M42" s="17"/>
      <c r="N42" s="47"/>
      <c r="O42" s="18"/>
      <c r="P42" s="48"/>
      <c r="Q42" s="49"/>
      <c r="R42" s="48"/>
      <c r="S42" s="49"/>
      <c r="T42" s="29" t="s">
        <v>67</v>
      </c>
      <c r="U42" s="8">
        <v>0.15</v>
      </c>
      <c r="V42" s="8">
        <v>1.2999999999999999E-2</v>
      </c>
      <c r="W42" s="8">
        <v>10</v>
      </c>
      <c r="X42" s="88">
        <f t="shared" ref="X42:X54" si="3">W42*V42*U42</f>
        <v>1.95E-2</v>
      </c>
      <c r="Y42" s="8">
        <f t="shared" si="0"/>
        <v>0.39</v>
      </c>
      <c r="Z42" s="8"/>
    </row>
    <row r="43" spans="1:27" ht="28.5" customHeight="1" x14ac:dyDescent="0.2">
      <c r="A43" s="13" t="s">
        <v>9</v>
      </c>
      <c r="B43" s="39"/>
      <c r="C43" s="41" t="s">
        <v>73</v>
      </c>
      <c r="D43" s="42" t="s">
        <v>69</v>
      </c>
      <c r="E43" s="43">
        <v>1</v>
      </c>
      <c r="F43" s="44"/>
      <c r="G43" s="45"/>
      <c r="H43" s="46"/>
      <c r="I43" s="17"/>
      <c r="J43" s="47"/>
      <c r="K43" s="18"/>
      <c r="L43" s="47"/>
      <c r="M43" s="17"/>
      <c r="N43" s="47"/>
      <c r="O43" s="18"/>
      <c r="P43" s="48"/>
      <c r="Q43" s="49"/>
      <c r="R43" s="48"/>
      <c r="S43" s="49"/>
      <c r="T43" s="29" t="s">
        <v>67</v>
      </c>
      <c r="U43" s="8">
        <v>0.15</v>
      </c>
      <c r="V43" s="8">
        <v>1.2999999999999999E-2</v>
      </c>
      <c r="W43" s="8">
        <v>10</v>
      </c>
      <c r="X43" s="88">
        <f t="shared" si="3"/>
        <v>1.95E-2</v>
      </c>
      <c r="Y43" s="8">
        <f t="shared" si="0"/>
        <v>1.95E-2</v>
      </c>
      <c r="Z43" s="8"/>
    </row>
    <row r="44" spans="1:27" ht="28.5" customHeight="1" x14ac:dyDescent="0.2">
      <c r="A44" s="13" t="s">
        <v>9</v>
      </c>
      <c r="B44" s="39"/>
      <c r="C44" s="41" t="s">
        <v>74</v>
      </c>
      <c r="D44" s="42" t="s">
        <v>69</v>
      </c>
      <c r="E44" s="43">
        <f>18+9+9+9+7</f>
        <v>52</v>
      </c>
      <c r="F44" s="44"/>
      <c r="G44" s="45"/>
      <c r="H44" s="46"/>
      <c r="I44" s="17"/>
      <c r="J44" s="47"/>
      <c r="K44" s="18"/>
      <c r="L44" s="47"/>
      <c r="M44" s="17"/>
      <c r="N44" s="47"/>
      <c r="O44" s="18"/>
      <c r="P44" s="48"/>
      <c r="Q44" s="49"/>
      <c r="R44" s="48"/>
      <c r="S44" s="49"/>
      <c r="T44" s="29" t="s">
        <v>67</v>
      </c>
      <c r="U44" s="8">
        <v>0.15</v>
      </c>
      <c r="V44" s="8">
        <v>1.2999999999999999E-2</v>
      </c>
      <c r="W44" s="8">
        <v>20</v>
      </c>
      <c r="X44" s="88">
        <f t="shared" si="3"/>
        <v>3.9E-2</v>
      </c>
      <c r="Y44" s="8">
        <f t="shared" si="0"/>
        <v>2.028</v>
      </c>
      <c r="Z44" s="8"/>
    </row>
    <row r="45" spans="1:27" ht="28.5" customHeight="1" x14ac:dyDescent="0.2">
      <c r="A45" s="13" t="s">
        <v>9</v>
      </c>
      <c r="B45" s="39"/>
      <c r="C45" s="41" t="s">
        <v>75</v>
      </c>
      <c r="D45" s="42" t="s">
        <v>69</v>
      </c>
      <c r="E45" s="43">
        <f>3+4+4+4</f>
        <v>15</v>
      </c>
      <c r="F45" s="44"/>
      <c r="G45" s="45"/>
      <c r="H45" s="46"/>
      <c r="I45" s="17"/>
      <c r="J45" s="47"/>
      <c r="K45" s="18"/>
      <c r="L45" s="47"/>
      <c r="M45" s="17"/>
      <c r="N45" s="47"/>
      <c r="O45" s="18"/>
      <c r="P45" s="48"/>
      <c r="Q45" s="49"/>
      <c r="R45" s="48"/>
      <c r="S45" s="49"/>
      <c r="T45" s="29" t="s">
        <v>67</v>
      </c>
      <c r="U45" s="8">
        <v>0.15</v>
      </c>
      <c r="V45" s="8">
        <v>1.2999999999999999E-2</v>
      </c>
      <c r="W45" s="8">
        <v>16</v>
      </c>
      <c r="X45" s="88">
        <f t="shared" si="3"/>
        <v>3.1199999999999999E-2</v>
      </c>
      <c r="Y45" s="8">
        <f t="shared" si="0"/>
        <v>0.46800000000000003</v>
      </c>
      <c r="Z45" s="8"/>
    </row>
    <row r="46" spans="1:27" ht="28.5" customHeight="1" x14ac:dyDescent="0.2">
      <c r="A46" s="13" t="s">
        <v>9</v>
      </c>
      <c r="B46" s="39"/>
      <c r="C46" s="41" t="s">
        <v>76</v>
      </c>
      <c r="D46" s="42" t="s">
        <v>69</v>
      </c>
      <c r="E46" s="43">
        <f>1+3+3+3+3</f>
        <v>13</v>
      </c>
      <c r="F46" s="44"/>
      <c r="G46" s="45"/>
      <c r="H46" s="46"/>
      <c r="I46" s="17"/>
      <c r="J46" s="47"/>
      <c r="K46" s="18"/>
      <c r="L46" s="47"/>
      <c r="M46" s="17"/>
      <c r="N46" s="47"/>
      <c r="O46" s="18"/>
      <c r="P46" s="48"/>
      <c r="Q46" s="49"/>
      <c r="R46" s="48"/>
      <c r="S46" s="49"/>
      <c r="T46" s="29" t="s">
        <v>67</v>
      </c>
      <c r="U46" s="8">
        <v>0.15</v>
      </c>
      <c r="V46" s="8">
        <v>1.2999999999999999E-2</v>
      </c>
      <c r="W46" s="8">
        <v>10</v>
      </c>
      <c r="X46" s="88">
        <f t="shared" si="3"/>
        <v>1.95E-2</v>
      </c>
      <c r="Y46" s="8">
        <f t="shared" si="0"/>
        <v>0.2535</v>
      </c>
      <c r="Z46" s="8"/>
    </row>
    <row r="47" spans="1:27" ht="28.5" customHeight="1" x14ac:dyDescent="0.2">
      <c r="A47" s="13" t="s">
        <v>9</v>
      </c>
      <c r="B47" s="39"/>
      <c r="C47" s="41" t="s">
        <v>78</v>
      </c>
      <c r="D47" s="42" t="s">
        <v>69</v>
      </c>
      <c r="E47" s="43">
        <f>3+3</f>
        <v>6</v>
      </c>
      <c r="F47" s="44"/>
      <c r="G47" s="45"/>
      <c r="H47" s="46"/>
      <c r="I47" s="17"/>
      <c r="J47" s="47"/>
      <c r="K47" s="18"/>
      <c r="L47" s="47"/>
      <c r="M47" s="17"/>
      <c r="N47" s="47"/>
      <c r="O47" s="18"/>
      <c r="P47" s="48"/>
      <c r="Q47" s="49"/>
      <c r="R47" s="48"/>
      <c r="S47" s="49"/>
      <c r="T47" s="29" t="s">
        <v>67</v>
      </c>
      <c r="U47" s="8">
        <v>0.15</v>
      </c>
      <c r="V47" s="8">
        <v>1.2999999999999999E-2</v>
      </c>
      <c r="W47" s="8">
        <v>20</v>
      </c>
      <c r="X47" s="88">
        <f t="shared" si="3"/>
        <v>3.9E-2</v>
      </c>
      <c r="Y47" s="8">
        <f t="shared" si="0"/>
        <v>0.23400000000000001</v>
      </c>
      <c r="Z47" s="8"/>
    </row>
    <row r="48" spans="1:27" ht="28.5" customHeight="1" x14ac:dyDescent="0.2">
      <c r="A48" s="13" t="s">
        <v>9</v>
      </c>
      <c r="B48" s="39"/>
      <c r="C48" s="41" t="s">
        <v>83</v>
      </c>
      <c r="D48" s="42" t="s">
        <v>69</v>
      </c>
      <c r="E48" s="43">
        <f>2+2+2+1</f>
        <v>7</v>
      </c>
      <c r="F48" s="44"/>
      <c r="G48" s="45"/>
      <c r="H48" s="46"/>
      <c r="I48" s="17"/>
      <c r="J48" s="47"/>
      <c r="K48" s="18"/>
      <c r="L48" s="47"/>
      <c r="M48" s="17"/>
      <c r="N48" s="47"/>
      <c r="O48" s="18"/>
      <c r="P48" s="48"/>
      <c r="Q48" s="49"/>
      <c r="R48" s="48"/>
      <c r="S48" s="49"/>
      <c r="T48" s="29" t="s">
        <v>67</v>
      </c>
      <c r="U48" s="8">
        <v>0.15</v>
      </c>
      <c r="V48" s="8">
        <v>1.2999999999999999E-2</v>
      </c>
      <c r="W48" s="8">
        <v>16</v>
      </c>
      <c r="X48" s="88">
        <f t="shared" si="3"/>
        <v>3.1199999999999999E-2</v>
      </c>
      <c r="Y48" s="8">
        <f t="shared" si="0"/>
        <v>0.21840000000000001</v>
      </c>
      <c r="Z48" s="8"/>
    </row>
    <row r="49" spans="1:27" ht="28.5" customHeight="1" x14ac:dyDescent="0.2">
      <c r="A49" s="13" t="s">
        <v>9</v>
      </c>
      <c r="B49" s="39"/>
      <c r="C49" s="41" t="s">
        <v>84</v>
      </c>
      <c r="D49" s="42" t="s">
        <v>69</v>
      </c>
      <c r="E49" s="43">
        <f>1+1+1+1+1</f>
        <v>5</v>
      </c>
      <c r="F49" s="44"/>
      <c r="G49" s="45"/>
      <c r="H49" s="46"/>
      <c r="I49" s="17"/>
      <c r="J49" s="47"/>
      <c r="K49" s="18"/>
      <c r="L49" s="47"/>
      <c r="M49" s="17"/>
      <c r="N49" s="47"/>
      <c r="O49" s="18"/>
      <c r="P49" s="48"/>
      <c r="Q49" s="49"/>
      <c r="R49" s="48"/>
      <c r="S49" s="49"/>
      <c r="T49" s="29" t="s">
        <v>67</v>
      </c>
      <c r="U49" s="8">
        <v>0.15</v>
      </c>
      <c r="V49" s="8">
        <v>1.2999999999999999E-2</v>
      </c>
      <c r="W49" s="8">
        <v>20</v>
      </c>
      <c r="X49" s="88">
        <f t="shared" si="3"/>
        <v>3.9E-2</v>
      </c>
      <c r="Y49" s="8">
        <f t="shared" si="0"/>
        <v>0.19500000000000001</v>
      </c>
      <c r="Z49" s="8"/>
    </row>
    <row r="50" spans="1:27" ht="28.5" customHeight="1" x14ac:dyDescent="0.2">
      <c r="A50" s="13" t="s">
        <v>9</v>
      </c>
      <c r="B50" s="39"/>
      <c r="C50" s="41" t="s">
        <v>85</v>
      </c>
      <c r="D50" s="42" t="s">
        <v>69</v>
      </c>
      <c r="E50" s="43">
        <f>2+2+2+3+4</f>
        <v>13</v>
      </c>
      <c r="F50" s="44"/>
      <c r="G50" s="45"/>
      <c r="H50" s="46"/>
      <c r="I50" s="17"/>
      <c r="J50" s="47"/>
      <c r="K50" s="18"/>
      <c r="L50" s="47"/>
      <c r="M50" s="17"/>
      <c r="N50" s="47"/>
      <c r="O50" s="18"/>
      <c r="P50" s="48"/>
      <c r="Q50" s="49"/>
      <c r="R50" s="48"/>
      <c r="S50" s="49"/>
      <c r="T50" s="29" t="s">
        <v>67</v>
      </c>
      <c r="U50" s="8">
        <v>0.15</v>
      </c>
      <c r="V50" s="8">
        <v>1.2999999999999999E-2</v>
      </c>
      <c r="W50" s="8">
        <v>10</v>
      </c>
      <c r="X50" s="88">
        <f t="shared" si="3"/>
        <v>1.95E-2</v>
      </c>
      <c r="Y50" s="8">
        <f t="shared" si="0"/>
        <v>0.2535</v>
      </c>
      <c r="Z50" s="8"/>
    </row>
    <row r="51" spans="1:27" ht="28.5" customHeight="1" x14ac:dyDescent="0.2">
      <c r="A51" s="13" t="s">
        <v>9</v>
      </c>
      <c r="B51" s="39"/>
      <c r="C51" s="41" t="s">
        <v>86</v>
      </c>
      <c r="D51" s="42" t="s">
        <v>69</v>
      </c>
      <c r="E51" s="43">
        <f>12+12+12+12+11</f>
        <v>59</v>
      </c>
      <c r="F51" s="44"/>
      <c r="G51" s="45"/>
      <c r="H51" s="46"/>
      <c r="I51" s="17"/>
      <c r="J51" s="47"/>
      <c r="K51" s="18"/>
      <c r="L51" s="47"/>
      <c r="M51" s="17"/>
      <c r="N51" s="47"/>
      <c r="O51" s="18"/>
      <c r="P51" s="48"/>
      <c r="Q51" s="49"/>
      <c r="R51" s="48"/>
      <c r="S51" s="49"/>
      <c r="T51" s="29" t="s">
        <v>67</v>
      </c>
      <c r="U51" s="8">
        <v>0.15</v>
      </c>
      <c r="V51" s="8">
        <v>1.2999999999999999E-2</v>
      </c>
      <c r="W51" s="8">
        <v>20</v>
      </c>
      <c r="X51" s="88">
        <f t="shared" si="3"/>
        <v>3.9E-2</v>
      </c>
      <c r="Y51" s="8">
        <f t="shared" si="0"/>
        <v>2.3010000000000002</v>
      </c>
      <c r="Z51" s="8"/>
    </row>
    <row r="52" spans="1:27" ht="28.5" customHeight="1" x14ac:dyDescent="0.2">
      <c r="A52" s="13" t="s">
        <v>9</v>
      </c>
      <c r="B52" s="39"/>
      <c r="C52" s="41" t="s">
        <v>87</v>
      </c>
      <c r="D52" s="42" t="s">
        <v>69</v>
      </c>
      <c r="E52" s="43">
        <f>3+6+6+6+7</f>
        <v>28</v>
      </c>
      <c r="F52" s="44"/>
      <c r="G52" s="45"/>
      <c r="H52" s="46"/>
      <c r="I52" s="17"/>
      <c r="J52" s="47"/>
      <c r="K52" s="18"/>
      <c r="L52" s="47"/>
      <c r="M52" s="17"/>
      <c r="N52" s="47"/>
      <c r="O52" s="18"/>
      <c r="P52" s="48"/>
      <c r="Q52" s="49"/>
      <c r="R52" s="48"/>
      <c r="S52" s="49"/>
      <c r="T52" s="29" t="s">
        <v>67</v>
      </c>
      <c r="U52" s="8">
        <v>0.15</v>
      </c>
      <c r="V52" s="8">
        <v>1.2999999999999999E-2</v>
      </c>
      <c r="W52" s="8">
        <v>16</v>
      </c>
      <c r="X52" s="88">
        <f t="shared" si="3"/>
        <v>3.1199999999999999E-2</v>
      </c>
      <c r="Y52" s="8">
        <f t="shared" si="0"/>
        <v>0.87360000000000004</v>
      </c>
      <c r="Z52" s="8"/>
    </row>
    <row r="53" spans="1:27" ht="28.5" customHeight="1" x14ac:dyDescent="0.2">
      <c r="A53" s="13" t="s">
        <v>9</v>
      </c>
      <c r="B53" s="39"/>
      <c r="C53" s="41" t="s">
        <v>88</v>
      </c>
      <c r="D53" s="42" t="s">
        <v>69</v>
      </c>
      <c r="E53" s="43">
        <f>5+1+1+1+1</f>
        <v>9</v>
      </c>
      <c r="F53" s="44"/>
      <c r="G53" s="45"/>
      <c r="H53" s="46"/>
      <c r="I53" s="17"/>
      <c r="J53" s="47"/>
      <c r="K53" s="18"/>
      <c r="L53" s="47"/>
      <c r="M53" s="17"/>
      <c r="N53" s="47"/>
      <c r="O53" s="18"/>
      <c r="P53" s="48"/>
      <c r="Q53" s="49"/>
      <c r="R53" s="48"/>
      <c r="S53" s="49"/>
      <c r="T53" s="29" t="s">
        <v>67</v>
      </c>
      <c r="U53" s="8">
        <v>0.15</v>
      </c>
      <c r="V53" s="8">
        <v>1.2999999999999999E-2</v>
      </c>
      <c r="W53" s="8">
        <v>10</v>
      </c>
      <c r="X53" s="88">
        <f t="shared" si="3"/>
        <v>1.95E-2</v>
      </c>
      <c r="Y53" s="8">
        <f t="shared" si="0"/>
        <v>0.17549999999999999</v>
      </c>
      <c r="Z53" s="8"/>
    </row>
    <row r="54" spans="1:27" ht="28.5" customHeight="1" x14ac:dyDescent="0.2">
      <c r="A54" s="13" t="s">
        <v>9</v>
      </c>
      <c r="B54" s="39"/>
      <c r="C54" s="41" t="s">
        <v>82</v>
      </c>
      <c r="D54" s="42" t="s">
        <v>69</v>
      </c>
      <c r="E54" s="43">
        <f>7+7+7+13</f>
        <v>34</v>
      </c>
      <c r="F54" s="44"/>
      <c r="G54" s="45"/>
      <c r="H54" s="46"/>
      <c r="I54" s="17"/>
      <c r="J54" s="47"/>
      <c r="K54" s="18"/>
      <c r="L54" s="47"/>
      <c r="M54" s="17"/>
      <c r="N54" s="47"/>
      <c r="O54" s="18"/>
      <c r="P54" s="48"/>
      <c r="Q54" s="49"/>
      <c r="R54" s="48"/>
      <c r="S54" s="49"/>
      <c r="T54" s="29" t="s">
        <v>67</v>
      </c>
      <c r="U54" s="8">
        <v>0.15</v>
      </c>
      <c r="V54" s="8">
        <v>1.2999999999999999E-2</v>
      </c>
      <c r="W54" s="8">
        <v>20</v>
      </c>
      <c r="X54" s="88">
        <f t="shared" si="3"/>
        <v>3.9E-2</v>
      </c>
      <c r="Y54" s="8">
        <f t="shared" si="0"/>
        <v>1.3260000000000001</v>
      </c>
      <c r="Z54" s="8"/>
    </row>
    <row r="55" spans="1:27" s="69" customFormat="1" ht="28.5" customHeight="1" x14ac:dyDescent="0.2">
      <c r="A55" s="66" t="s">
        <v>8</v>
      </c>
      <c r="B55" s="33"/>
      <c r="C55" s="24" t="s">
        <v>93</v>
      </c>
      <c r="D55" s="37" t="s">
        <v>69</v>
      </c>
      <c r="E55" s="38">
        <f>E56+E57+E58+E59+E60+E61+E62+E63+E64+E65+E66+E67+E68+E69</f>
        <v>318</v>
      </c>
      <c r="F55" s="25"/>
      <c r="G55" s="34"/>
      <c r="H55" s="32"/>
      <c r="I55" s="26"/>
      <c r="J55" s="67"/>
      <c r="K55" s="28"/>
      <c r="L55" s="67"/>
      <c r="M55" s="26"/>
      <c r="N55" s="67"/>
      <c r="O55" s="28"/>
      <c r="P55" s="27"/>
      <c r="Q55" s="28"/>
      <c r="R55" s="27"/>
      <c r="S55" s="28"/>
      <c r="T55" s="68" t="s">
        <v>68</v>
      </c>
      <c r="U55" s="8"/>
      <c r="V55" s="86"/>
      <c r="W55" s="8"/>
      <c r="X55" s="86"/>
      <c r="Y55" s="89">
        <f>SUM(Y56:Y69)</f>
        <v>10.82</v>
      </c>
      <c r="Z55" s="86" t="s">
        <v>89</v>
      </c>
      <c r="AA55" s="87"/>
    </row>
    <row r="56" spans="1:27" ht="28.5" customHeight="1" x14ac:dyDescent="0.2">
      <c r="A56" s="13" t="s">
        <v>9</v>
      </c>
      <c r="B56" s="39"/>
      <c r="C56" s="41" t="s">
        <v>71</v>
      </c>
      <c r="D56" s="42" t="s">
        <v>69</v>
      </c>
      <c r="E56" s="43">
        <f>5+7+7+7+9</f>
        <v>35</v>
      </c>
      <c r="F56" s="44"/>
      <c r="G56" s="45"/>
      <c r="H56" s="46"/>
      <c r="I56" s="17"/>
      <c r="J56" s="47"/>
      <c r="K56" s="18"/>
      <c r="L56" s="47"/>
      <c r="M56" s="17"/>
      <c r="N56" s="47"/>
      <c r="O56" s="18"/>
      <c r="P56" s="48"/>
      <c r="Q56" s="49"/>
      <c r="R56" s="48"/>
      <c r="S56" s="49"/>
      <c r="T56" s="29" t="s">
        <v>67</v>
      </c>
      <c r="U56" s="8">
        <v>0.15</v>
      </c>
      <c r="V56" s="8">
        <v>1.2999999999999999E-2</v>
      </c>
      <c r="W56" s="8">
        <v>16</v>
      </c>
      <c r="X56" s="88">
        <f>W56*V56*U56</f>
        <v>3.1199999999999999E-2</v>
      </c>
      <c r="Y56" s="8">
        <f t="shared" si="0"/>
        <v>1.0920000000000001</v>
      </c>
      <c r="Z56" s="8"/>
      <c r="AA56" s="87"/>
    </row>
    <row r="57" spans="1:27" ht="28.5" customHeight="1" x14ac:dyDescent="0.2">
      <c r="A57" s="13" t="s">
        <v>9</v>
      </c>
      <c r="B57" s="39"/>
      <c r="C57" s="41" t="s">
        <v>70</v>
      </c>
      <c r="D57" s="42" t="s">
        <v>69</v>
      </c>
      <c r="E57" s="43">
        <f>11+9+9+9+7</f>
        <v>45</v>
      </c>
      <c r="F57" s="44"/>
      <c r="G57" s="45"/>
      <c r="H57" s="46"/>
      <c r="I57" s="17"/>
      <c r="J57" s="47"/>
      <c r="K57" s="18"/>
      <c r="L57" s="47"/>
      <c r="M57" s="17"/>
      <c r="N57" s="47"/>
      <c r="O57" s="18"/>
      <c r="P57" s="48"/>
      <c r="Q57" s="49"/>
      <c r="R57" s="48"/>
      <c r="S57" s="49"/>
      <c r="T57" s="29" t="s">
        <v>67</v>
      </c>
      <c r="U57" s="8">
        <v>0.15</v>
      </c>
      <c r="V57" s="8">
        <v>1.2999999999999999E-2</v>
      </c>
      <c r="W57" s="8">
        <v>20</v>
      </c>
      <c r="X57" s="88">
        <f>W57*V57*U57</f>
        <v>3.9E-2</v>
      </c>
      <c r="Y57" s="8">
        <f>E57*X57</f>
        <v>1.7549999999999999</v>
      </c>
      <c r="Z57" s="8"/>
      <c r="AA57" s="87"/>
    </row>
    <row r="58" spans="1:27" ht="28.5" customHeight="1" x14ac:dyDescent="0.2">
      <c r="A58" s="13" t="s">
        <v>9</v>
      </c>
      <c r="B58" s="39"/>
      <c r="C58" s="41" t="s">
        <v>72</v>
      </c>
      <c r="D58" s="42" t="s">
        <v>69</v>
      </c>
      <c r="E58" s="43">
        <f>4+4+4+4+3</f>
        <v>19</v>
      </c>
      <c r="F58" s="44"/>
      <c r="G58" s="45"/>
      <c r="H58" s="46"/>
      <c r="I58" s="17"/>
      <c r="J58" s="47"/>
      <c r="K58" s="18"/>
      <c r="L58" s="47"/>
      <c r="M58" s="17"/>
      <c r="N58" s="47"/>
      <c r="O58" s="18"/>
      <c r="P58" s="48"/>
      <c r="Q58" s="49"/>
      <c r="R58" s="48"/>
      <c r="S58" s="49"/>
      <c r="T58" s="29" t="s">
        <v>67</v>
      </c>
      <c r="U58" s="8">
        <v>0.15</v>
      </c>
      <c r="V58" s="8">
        <v>1.2999999999999999E-2</v>
      </c>
      <c r="W58" s="8">
        <v>10</v>
      </c>
      <c r="X58" s="88">
        <f t="shared" ref="X58:X69" si="4">W58*V58*U58</f>
        <v>1.95E-2</v>
      </c>
      <c r="Y58" s="8">
        <f>E58*X58</f>
        <v>0.3705</v>
      </c>
      <c r="Z58" s="8"/>
      <c r="AA58" s="87"/>
    </row>
    <row r="59" spans="1:27" ht="28.5" customHeight="1" x14ac:dyDescent="0.2">
      <c r="A59" s="13" t="s">
        <v>9</v>
      </c>
      <c r="B59" s="39"/>
      <c r="C59" s="41" t="s">
        <v>73</v>
      </c>
      <c r="D59" s="42" t="s">
        <v>69</v>
      </c>
      <c r="E59" s="43">
        <f>1</f>
        <v>1</v>
      </c>
      <c r="F59" s="44"/>
      <c r="G59" s="45"/>
      <c r="H59" s="46"/>
      <c r="I59" s="17"/>
      <c r="J59" s="47"/>
      <c r="K59" s="18"/>
      <c r="L59" s="47"/>
      <c r="M59" s="17"/>
      <c r="N59" s="47"/>
      <c r="O59" s="18"/>
      <c r="P59" s="48"/>
      <c r="Q59" s="49"/>
      <c r="R59" s="48"/>
      <c r="S59" s="49"/>
      <c r="T59" s="29" t="s">
        <v>67</v>
      </c>
      <c r="U59" s="8">
        <v>0.15</v>
      </c>
      <c r="V59" s="8">
        <v>1.2999999999999999E-2</v>
      </c>
      <c r="W59" s="8">
        <v>10</v>
      </c>
      <c r="X59" s="88">
        <f t="shared" si="4"/>
        <v>1.95E-2</v>
      </c>
      <c r="Y59" s="8">
        <f t="shared" si="0"/>
        <v>1.95E-2</v>
      </c>
      <c r="Z59" s="8"/>
    </row>
    <row r="60" spans="1:27" ht="28.5" customHeight="1" x14ac:dyDescent="0.2">
      <c r="A60" s="13" t="s">
        <v>9</v>
      </c>
      <c r="B60" s="39"/>
      <c r="C60" s="41" t="s">
        <v>74</v>
      </c>
      <c r="D60" s="42" t="s">
        <v>69</v>
      </c>
      <c r="E60" s="43">
        <f>18+14+6+6+7</f>
        <v>51</v>
      </c>
      <c r="F60" s="44"/>
      <c r="G60" s="45"/>
      <c r="H60" s="46"/>
      <c r="I60" s="17"/>
      <c r="J60" s="47"/>
      <c r="K60" s="18"/>
      <c r="L60" s="47"/>
      <c r="M60" s="17"/>
      <c r="N60" s="47"/>
      <c r="O60" s="18"/>
      <c r="P60" s="48"/>
      <c r="Q60" s="49"/>
      <c r="R60" s="48"/>
      <c r="S60" s="49"/>
      <c r="T60" s="29" t="s">
        <v>67</v>
      </c>
      <c r="U60" s="8">
        <v>0.15</v>
      </c>
      <c r="V60" s="8">
        <v>1.2999999999999999E-2</v>
      </c>
      <c r="W60" s="8">
        <v>20</v>
      </c>
      <c r="X60" s="88">
        <f t="shared" si="4"/>
        <v>3.9E-2</v>
      </c>
      <c r="Y60" s="8">
        <f t="shared" si="0"/>
        <v>1.9890000000000001</v>
      </c>
      <c r="Z60" s="8"/>
      <c r="AA60" s="87"/>
    </row>
    <row r="61" spans="1:27" ht="28.5" customHeight="1" x14ac:dyDescent="0.2">
      <c r="A61" s="13" t="s">
        <v>9</v>
      </c>
      <c r="B61" s="39"/>
      <c r="C61" s="41" t="s">
        <v>75</v>
      </c>
      <c r="D61" s="42" t="s">
        <v>69</v>
      </c>
      <c r="E61" s="43">
        <f>4+4+4+5</f>
        <v>17</v>
      </c>
      <c r="F61" s="44"/>
      <c r="G61" s="45"/>
      <c r="H61" s="46"/>
      <c r="I61" s="17"/>
      <c r="J61" s="47"/>
      <c r="K61" s="18"/>
      <c r="L61" s="47"/>
      <c r="M61" s="17"/>
      <c r="N61" s="47"/>
      <c r="O61" s="18"/>
      <c r="P61" s="48"/>
      <c r="Q61" s="49"/>
      <c r="R61" s="48"/>
      <c r="S61" s="49"/>
      <c r="T61" s="29" t="s">
        <v>67</v>
      </c>
      <c r="U61" s="8">
        <v>0.15</v>
      </c>
      <c r="V61" s="8">
        <v>1.2999999999999999E-2</v>
      </c>
      <c r="W61" s="8">
        <v>16</v>
      </c>
      <c r="X61" s="88">
        <f t="shared" si="4"/>
        <v>3.1199999999999999E-2</v>
      </c>
      <c r="Y61" s="8">
        <f t="shared" si="0"/>
        <v>0.53039999999999998</v>
      </c>
      <c r="Z61" s="8"/>
      <c r="AA61" s="87"/>
    </row>
    <row r="62" spans="1:27" ht="28.5" customHeight="1" x14ac:dyDescent="0.2">
      <c r="A62" s="13" t="s">
        <v>9</v>
      </c>
      <c r="B62" s="39"/>
      <c r="C62" s="41" t="s">
        <v>76</v>
      </c>
      <c r="D62" s="42" t="s">
        <v>69</v>
      </c>
      <c r="E62" s="43">
        <f>3+3+3+3+4</f>
        <v>16</v>
      </c>
      <c r="F62" s="44"/>
      <c r="G62" s="45"/>
      <c r="H62" s="46"/>
      <c r="I62" s="17"/>
      <c r="J62" s="47"/>
      <c r="K62" s="18"/>
      <c r="L62" s="47"/>
      <c r="M62" s="17"/>
      <c r="N62" s="47"/>
      <c r="O62" s="18"/>
      <c r="P62" s="48"/>
      <c r="Q62" s="49"/>
      <c r="R62" s="48"/>
      <c r="S62" s="49"/>
      <c r="T62" s="29" t="s">
        <v>67</v>
      </c>
      <c r="U62" s="8">
        <v>0.15</v>
      </c>
      <c r="V62" s="8">
        <v>1.2999999999999999E-2</v>
      </c>
      <c r="W62" s="8">
        <v>10</v>
      </c>
      <c r="X62" s="88">
        <f t="shared" si="4"/>
        <v>1.95E-2</v>
      </c>
      <c r="Y62" s="8">
        <f t="shared" si="0"/>
        <v>0.312</v>
      </c>
      <c r="Z62" s="8"/>
      <c r="AA62" s="87"/>
    </row>
    <row r="63" spans="1:27" ht="28.5" customHeight="1" x14ac:dyDescent="0.2">
      <c r="A63" s="13" t="s">
        <v>9</v>
      </c>
      <c r="B63" s="39"/>
      <c r="C63" s="41" t="s">
        <v>78</v>
      </c>
      <c r="D63" s="42" t="s">
        <v>69</v>
      </c>
      <c r="E63" s="43">
        <f>3+3</f>
        <v>6</v>
      </c>
      <c r="F63" s="44"/>
      <c r="G63" s="45"/>
      <c r="H63" s="46"/>
      <c r="I63" s="17"/>
      <c r="J63" s="47"/>
      <c r="K63" s="18"/>
      <c r="L63" s="47"/>
      <c r="M63" s="17"/>
      <c r="N63" s="47"/>
      <c r="O63" s="18"/>
      <c r="P63" s="48"/>
      <c r="Q63" s="49"/>
      <c r="R63" s="48"/>
      <c r="S63" s="49"/>
      <c r="T63" s="29" t="s">
        <v>67</v>
      </c>
      <c r="U63" s="8">
        <v>0.15</v>
      </c>
      <c r="V63" s="8">
        <v>1.2999999999999999E-2</v>
      </c>
      <c r="W63" s="8">
        <v>20</v>
      </c>
      <c r="X63" s="88">
        <f t="shared" si="4"/>
        <v>3.9E-2</v>
      </c>
      <c r="Y63" s="8">
        <f t="shared" si="0"/>
        <v>0.23400000000000001</v>
      </c>
      <c r="Z63" s="8"/>
    </row>
    <row r="64" spans="1:27" ht="28.5" customHeight="1" x14ac:dyDescent="0.2">
      <c r="A64" s="13" t="s">
        <v>9</v>
      </c>
      <c r="B64" s="39"/>
      <c r="C64" s="41" t="s">
        <v>83</v>
      </c>
      <c r="D64" s="42" t="s">
        <v>69</v>
      </c>
      <c r="E64" s="43">
        <f>6+6+6+6+6</f>
        <v>30</v>
      </c>
      <c r="F64" s="44"/>
      <c r="G64" s="45"/>
      <c r="H64" s="46"/>
      <c r="I64" s="17"/>
      <c r="J64" s="47"/>
      <c r="K64" s="18"/>
      <c r="L64" s="47"/>
      <c r="M64" s="17"/>
      <c r="N64" s="47"/>
      <c r="O64" s="18"/>
      <c r="P64" s="48"/>
      <c r="Q64" s="49"/>
      <c r="R64" s="48"/>
      <c r="S64" s="49"/>
      <c r="T64" s="29" t="s">
        <v>67</v>
      </c>
      <c r="U64" s="8">
        <v>0.15</v>
      </c>
      <c r="V64" s="8">
        <v>1.2999999999999999E-2</v>
      </c>
      <c r="W64" s="8">
        <v>16</v>
      </c>
      <c r="X64" s="88">
        <f t="shared" si="4"/>
        <v>3.1199999999999999E-2</v>
      </c>
      <c r="Y64" s="8">
        <f t="shared" si="0"/>
        <v>0.93600000000000005</v>
      </c>
      <c r="Z64" s="8"/>
    </row>
    <row r="65" spans="1:27" ht="28.5" customHeight="1" x14ac:dyDescent="0.2">
      <c r="A65" s="13" t="s">
        <v>9</v>
      </c>
      <c r="B65" s="39"/>
      <c r="C65" s="41" t="s">
        <v>84</v>
      </c>
      <c r="D65" s="42" t="s">
        <v>69</v>
      </c>
      <c r="E65" s="43">
        <f>2+2+2+2+2</f>
        <v>10</v>
      </c>
      <c r="F65" s="44"/>
      <c r="G65" s="45"/>
      <c r="H65" s="46"/>
      <c r="I65" s="17"/>
      <c r="J65" s="47"/>
      <c r="K65" s="18"/>
      <c r="L65" s="47"/>
      <c r="M65" s="17"/>
      <c r="N65" s="47"/>
      <c r="O65" s="18"/>
      <c r="P65" s="48"/>
      <c r="Q65" s="49"/>
      <c r="R65" s="48"/>
      <c r="S65" s="49"/>
      <c r="T65" s="29" t="s">
        <v>67</v>
      </c>
      <c r="U65" s="8">
        <v>0.15</v>
      </c>
      <c r="V65" s="8">
        <v>1.2999999999999999E-2</v>
      </c>
      <c r="W65" s="8">
        <v>20</v>
      </c>
      <c r="X65" s="88">
        <f t="shared" si="4"/>
        <v>3.9E-2</v>
      </c>
      <c r="Y65" s="8">
        <f t="shared" si="0"/>
        <v>0.39</v>
      </c>
      <c r="Z65" s="8"/>
    </row>
    <row r="66" spans="1:27" ht="28.5" customHeight="1" x14ac:dyDescent="0.2">
      <c r="A66" s="13" t="s">
        <v>9</v>
      </c>
      <c r="B66" s="39"/>
      <c r="C66" s="41" t="s">
        <v>86</v>
      </c>
      <c r="D66" s="42" t="s">
        <v>69</v>
      </c>
      <c r="E66" s="43">
        <f>8+9+9+9+8</f>
        <v>43</v>
      </c>
      <c r="F66" s="44"/>
      <c r="G66" s="45"/>
      <c r="H66" s="46"/>
      <c r="I66" s="17"/>
      <c r="J66" s="47"/>
      <c r="K66" s="18"/>
      <c r="L66" s="47"/>
      <c r="M66" s="17"/>
      <c r="N66" s="47"/>
      <c r="O66" s="18"/>
      <c r="P66" s="48"/>
      <c r="Q66" s="49"/>
      <c r="R66" s="48"/>
      <c r="S66" s="49"/>
      <c r="T66" s="29" t="s">
        <v>67</v>
      </c>
      <c r="U66" s="8">
        <v>0.15</v>
      </c>
      <c r="V66" s="8">
        <v>1.2999999999999999E-2</v>
      </c>
      <c r="W66" s="8">
        <v>20</v>
      </c>
      <c r="X66" s="88">
        <f t="shared" si="4"/>
        <v>3.9E-2</v>
      </c>
      <c r="Y66" s="8">
        <f t="shared" si="0"/>
        <v>1.677</v>
      </c>
      <c r="Z66" s="8"/>
    </row>
    <row r="67" spans="1:27" ht="28.5" customHeight="1" x14ac:dyDescent="0.2">
      <c r="A67" s="13" t="s">
        <v>9</v>
      </c>
      <c r="B67" s="39"/>
      <c r="C67" s="41" t="s">
        <v>87</v>
      </c>
      <c r="D67" s="42" t="s">
        <v>69</v>
      </c>
      <c r="E67" s="43">
        <f>3+3+3+3+4</f>
        <v>16</v>
      </c>
      <c r="F67" s="44"/>
      <c r="G67" s="45"/>
      <c r="H67" s="46"/>
      <c r="I67" s="17"/>
      <c r="J67" s="47"/>
      <c r="K67" s="18"/>
      <c r="L67" s="47"/>
      <c r="M67" s="17"/>
      <c r="N67" s="47"/>
      <c r="O67" s="18"/>
      <c r="P67" s="48"/>
      <c r="Q67" s="49"/>
      <c r="R67" s="48"/>
      <c r="S67" s="49"/>
      <c r="T67" s="29" t="s">
        <v>67</v>
      </c>
      <c r="U67" s="8">
        <v>0.15</v>
      </c>
      <c r="V67" s="8">
        <v>1.2999999999999999E-2</v>
      </c>
      <c r="W67" s="8">
        <v>16</v>
      </c>
      <c r="X67" s="88">
        <f t="shared" si="4"/>
        <v>3.1199999999999999E-2</v>
      </c>
      <c r="Y67" s="8">
        <f t="shared" si="0"/>
        <v>0.49919999999999998</v>
      </c>
      <c r="Z67" s="8"/>
      <c r="AA67" s="87"/>
    </row>
    <row r="68" spans="1:27" ht="28.5" customHeight="1" x14ac:dyDescent="0.2">
      <c r="A68" s="13" t="s">
        <v>9</v>
      </c>
      <c r="B68" s="39"/>
      <c r="C68" s="41" t="s">
        <v>88</v>
      </c>
      <c r="D68" s="42" t="s">
        <v>69</v>
      </c>
      <c r="E68" s="43">
        <f>1+1+1+1+2</f>
        <v>6</v>
      </c>
      <c r="F68" s="44"/>
      <c r="G68" s="45"/>
      <c r="H68" s="46"/>
      <c r="I68" s="17"/>
      <c r="J68" s="47"/>
      <c r="K68" s="18"/>
      <c r="L68" s="47"/>
      <c r="M68" s="17"/>
      <c r="N68" s="47"/>
      <c r="O68" s="18"/>
      <c r="P68" s="48"/>
      <c r="Q68" s="49"/>
      <c r="R68" s="48"/>
      <c r="S68" s="49"/>
      <c r="T68" s="29" t="s">
        <v>67</v>
      </c>
      <c r="U68" s="8">
        <v>0.15</v>
      </c>
      <c r="V68" s="8">
        <v>1.2999999999999999E-2</v>
      </c>
      <c r="W68" s="8">
        <v>10</v>
      </c>
      <c r="X68" s="88">
        <f t="shared" si="4"/>
        <v>1.95E-2</v>
      </c>
      <c r="Y68" s="8">
        <f t="shared" si="0"/>
        <v>0.11700000000000001</v>
      </c>
      <c r="Z68" s="8"/>
    </row>
    <row r="69" spans="1:27" ht="28.5" customHeight="1" x14ac:dyDescent="0.2">
      <c r="A69" s="13" t="s">
        <v>9</v>
      </c>
      <c r="B69" s="39"/>
      <c r="C69" s="41" t="s">
        <v>82</v>
      </c>
      <c r="D69" s="42" t="s">
        <v>69</v>
      </c>
      <c r="E69" s="43">
        <f>8+8+7</f>
        <v>23</v>
      </c>
      <c r="F69" s="44"/>
      <c r="G69" s="45"/>
      <c r="H69" s="46"/>
      <c r="I69" s="17"/>
      <c r="J69" s="47"/>
      <c r="K69" s="18"/>
      <c r="L69" s="47"/>
      <c r="M69" s="17"/>
      <c r="N69" s="47"/>
      <c r="O69" s="18"/>
      <c r="P69" s="48"/>
      <c r="Q69" s="49"/>
      <c r="R69" s="48"/>
      <c r="S69" s="49"/>
      <c r="T69" s="29" t="s">
        <v>67</v>
      </c>
      <c r="U69" s="8">
        <v>0.15</v>
      </c>
      <c r="V69" s="8">
        <v>1.2999999999999999E-2</v>
      </c>
      <c r="W69" s="8">
        <v>20</v>
      </c>
      <c r="X69" s="88">
        <f t="shared" si="4"/>
        <v>3.9E-2</v>
      </c>
      <c r="Y69" s="8">
        <f t="shared" si="0"/>
        <v>0.89700000000000002</v>
      </c>
      <c r="Z69" s="8"/>
      <c r="AA69" s="87"/>
    </row>
  </sheetData>
  <autoFilter ref="A5:S69" xr:uid="{00000000-0009-0000-0000-000000000000}"/>
  <mergeCells count="22">
    <mergeCell ref="P3:P4"/>
    <mergeCell ref="G3:G4"/>
    <mergeCell ref="H3:I3"/>
    <mergeCell ref="J3:K3"/>
    <mergeCell ref="L3:M3"/>
    <mergeCell ref="N3:O3"/>
    <mergeCell ref="R2:S2"/>
    <mergeCell ref="B1:G1"/>
    <mergeCell ref="B2:B4"/>
    <mergeCell ref="C2:C4"/>
    <mergeCell ref="D2:D4"/>
    <mergeCell ref="E2:G2"/>
    <mergeCell ref="E3:E4"/>
    <mergeCell ref="F3:F4"/>
    <mergeCell ref="H2:I2"/>
    <mergeCell ref="J2:K2"/>
    <mergeCell ref="L2:M2"/>
    <mergeCell ref="N2:O2"/>
    <mergeCell ref="P2:Q2"/>
    <mergeCell ref="Q3:Q4"/>
    <mergeCell ref="R3:R4"/>
    <mergeCell ref="S3:S4"/>
  </mergeCells>
  <printOptions horizontalCentered="1"/>
  <pageMargins left="0.19685039370078741" right="0.19685039370078741" top="0.78740157480314965" bottom="0.39370078740157483" header="0.31496062992125984" footer="0.31496062992125984"/>
  <pageSetup paperSize="9" fitToHeight="500" orientation="landscape" r:id="rId1"/>
  <headerFooter>
    <oddFooter>&amp;R&amp;P</oddFooter>
  </headerFooter>
  <ignoredErrors>
    <ignoredError sqref="Y20 Y39 Y55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FAA2FE-C79D-4B8B-B23F-677A3853A014}">
  <sheetPr>
    <pageSetUpPr fitToPage="1"/>
  </sheetPr>
  <dimension ref="A1:B51"/>
  <sheetViews>
    <sheetView workbookViewId="0">
      <selection activeCell="A51" sqref="A51"/>
    </sheetView>
  </sheetViews>
  <sheetFormatPr defaultColWidth="9.140625" defaultRowHeight="15" x14ac:dyDescent="0.25"/>
  <cols>
    <col min="1" max="1" width="58.85546875" style="20" customWidth="1"/>
    <col min="2" max="2" width="9.140625" style="21" customWidth="1"/>
    <col min="3" max="16384" width="9.140625" style="21"/>
  </cols>
  <sheetData>
    <row r="1" spans="1:2" s="20" customFormat="1" x14ac:dyDescent="0.25">
      <c r="A1" s="116" t="s">
        <v>18</v>
      </c>
      <c r="B1" s="19"/>
    </row>
    <row r="2" spans="1:2" x14ac:dyDescent="0.25">
      <c r="A2" s="116"/>
    </row>
    <row r="3" spans="1:2" x14ac:dyDescent="0.25">
      <c r="A3" s="22" t="s">
        <v>19</v>
      </c>
    </row>
    <row r="4" spans="1:2" x14ac:dyDescent="0.25">
      <c r="A4" s="22" t="s">
        <v>20</v>
      </c>
    </row>
    <row r="5" spans="1:2" x14ac:dyDescent="0.25">
      <c r="A5" s="22" t="s">
        <v>21</v>
      </c>
    </row>
    <row r="6" spans="1:2" x14ac:dyDescent="0.25">
      <c r="A6" s="22" t="s">
        <v>22</v>
      </c>
    </row>
    <row r="7" spans="1:2" x14ac:dyDescent="0.25">
      <c r="A7" s="22" t="s">
        <v>23</v>
      </c>
    </row>
    <row r="8" spans="1:2" x14ac:dyDescent="0.25">
      <c r="A8" s="22" t="s">
        <v>24</v>
      </c>
    </row>
    <row r="9" spans="1:2" x14ac:dyDescent="0.25">
      <c r="A9" s="22" t="s">
        <v>25</v>
      </c>
    </row>
    <row r="10" spans="1:2" x14ac:dyDescent="0.25">
      <c r="A10" s="22" t="s">
        <v>26</v>
      </c>
    </row>
    <row r="11" spans="1:2" ht="30" x14ac:dyDescent="0.25">
      <c r="A11" s="22" t="s">
        <v>27</v>
      </c>
    </row>
    <row r="12" spans="1:2" x14ac:dyDescent="0.25">
      <c r="A12" s="22" t="s">
        <v>28</v>
      </c>
    </row>
    <row r="13" spans="1:2" x14ac:dyDescent="0.25">
      <c r="A13" s="22" t="s">
        <v>29</v>
      </c>
    </row>
    <row r="14" spans="1:2" x14ac:dyDescent="0.25">
      <c r="A14" s="22" t="s">
        <v>30</v>
      </c>
    </row>
    <row r="15" spans="1:2" x14ac:dyDescent="0.25">
      <c r="A15" s="22" t="s">
        <v>31</v>
      </c>
    </row>
    <row r="16" spans="1:2" x14ac:dyDescent="0.25">
      <c r="A16" s="22" t="s">
        <v>32</v>
      </c>
    </row>
    <row r="17" spans="1:1" x14ac:dyDescent="0.25">
      <c r="A17" s="22" t="s">
        <v>33</v>
      </c>
    </row>
    <row r="18" spans="1:1" x14ac:dyDescent="0.25">
      <c r="A18" s="22" t="s">
        <v>34</v>
      </c>
    </row>
    <row r="19" spans="1:1" x14ac:dyDescent="0.25">
      <c r="A19" s="22" t="s">
        <v>35</v>
      </c>
    </row>
    <row r="20" spans="1:1" x14ac:dyDescent="0.25">
      <c r="A20" s="22" t="s">
        <v>36</v>
      </c>
    </row>
    <row r="21" spans="1:1" x14ac:dyDescent="0.25">
      <c r="A21" s="22" t="s">
        <v>37</v>
      </c>
    </row>
    <row r="22" spans="1:1" x14ac:dyDescent="0.25">
      <c r="A22" s="22" t="s">
        <v>38</v>
      </c>
    </row>
    <row r="23" spans="1:1" x14ac:dyDescent="0.25">
      <c r="A23" s="22" t="s">
        <v>39</v>
      </c>
    </row>
    <row r="24" spans="1:1" x14ac:dyDescent="0.25">
      <c r="A24" s="22" t="s">
        <v>40</v>
      </c>
    </row>
    <row r="25" spans="1:1" x14ac:dyDescent="0.25">
      <c r="A25" s="22" t="s">
        <v>41</v>
      </c>
    </row>
    <row r="26" spans="1:1" x14ac:dyDescent="0.25">
      <c r="A26" s="22" t="s">
        <v>42</v>
      </c>
    </row>
    <row r="27" spans="1:1" x14ac:dyDescent="0.25">
      <c r="A27" s="22" t="s">
        <v>43</v>
      </c>
    </row>
    <row r="28" spans="1:1" x14ac:dyDescent="0.25">
      <c r="A28" s="22" t="s">
        <v>44</v>
      </c>
    </row>
    <row r="29" spans="1:1" x14ac:dyDescent="0.25">
      <c r="A29" s="22" t="s">
        <v>45</v>
      </c>
    </row>
    <row r="30" spans="1:1" x14ac:dyDescent="0.25">
      <c r="A30" s="22" t="s">
        <v>46</v>
      </c>
    </row>
    <row r="31" spans="1:1" x14ac:dyDescent="0.25">
      <c r="A31" s="22" t="s">
        <v>47</v>
      </c>
    </row>
    <row r="32" spans="1:1" x14ac:dyDescent="0.25">
      <c r="A32" s="22" t="s">
        <v>48</v>
      </c>
    </row>
    <row r="33" spans="1:1" x14ac:dyDescent="0.25">
      <c r="A33" s="22" t="s">
        <v>49</v>
      </c>
    </row>
    <row r="34" spans="1:1" x14ac:dyDescent="0.25">
      <c r="A34" s="22" t="s">
        <v>50</v>
      </c>
    </row>
    <row r="35" spans="1:1" x14ac:dyDescent="0.25">
      <c r="A35" s="22" t="s">
        <v>51</v>
      </c>
    </row>
    <row r="36" spans="1:1" x14ac:dyDescent="0.25">
      <c r="A36" s="22" t="s">
        <v>52</v>
      </c>
    </row>
    <row r="37" spans="1:1" x14ac:dyDescent="0.25">
      <c r="A37" s="22" t="s">
        <v>53</v>
      </c>
    </row>
    <row r="38" spans="1:1" x14ac:dyDescent="0.25">
      <c r="A38" s="22" t="s">
        <v>46</v>
      </c>
    </row>
    <row r="39" spans="1:1" x14ac:dyDescent="0.25">
      <c r="A39" s="22" t="s">
        <v>54</v>
      </c>
    </row>
    <row r="40" spans="1:1" x14ac:dyDescent="0.25">
      <c r="A40" s="22" t="s">
        <v>49</v>
      </c>
    </row>
    <row r="41" spans="1:1" x14ac:dyDescent="0.25">
      <c r="A41" s="22" t="s">
        <v>50</v>
      </c>
    </row>
    <row r="42" spans="1:1" x14ac:dyDescent="0.25">
      <c r="A42" s="22" t="s">
        <v>51</v>
      </c>
    </row>
    <row r="43" spans="1:1" x14ac:dyDescent="0.25">
      <c r="A43" s="22" t="s">
        <v>55</v>
      </c>
    </row>
    <row r="44" spans="1:1" x14ac:dyDescent="0.25">
      <c r="A44" s="22" t="s">
        <v>56</v>
      </c>
    </row>
    <row r="45" spans="1:1" x14ac:dyDescent="0.25">
      <c r="A45" s="22" t="s">
        <v>57</v>
      </c>
    </row>
    <row r="46" spans="1:1" x14ac:dyDescent="0.25">
      <c r="A46" s="22" t="s">
        <v>58</v>
      </c>
    </row>
    <row r="47" spans="1:1" x14ac:dyDescent="0.25">
      <c r="A47" s="22" t="s">
        <v>59</v>
      </c>
    </row>
    <row r="48" spans="1:1" x14ac:dyDescent="0.25">
      <c r="A48" s="22" t="s">
        <v>60</v>
      </c>
    </row>
    <row r="49" spans="1:1" x14ac:dyDescent="0.25">
      <c r="A49" s="22" t="s">
        <v>61</v>
      </c>
    </row>
    <row r="50" spans="1:1" x14ac:dyDescent="0.25">
      <c r="A50" s="22" t="s">
        <v>66</v>
      </c>
    </row>
    <row r="51" spans="1:1" x14ac:dyDescent="0.25">
      <c r="A51" s="22" t="s">
        <v>62</v>
      </c>
    </row>
  </sheetData>
  <mergeCells count="1">
    <mergeCell ref="A1:A2"/>
  </mergeCells>
  <pageMargins left="0.7" right="0.7" top="0.75" bottom="0.75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ВОР</vt:lpstr>
      <vt:lpstr>подсчет</vt:lpstr>
      <vt:lpstr>для работ</vt:lpstr>
      <vt:lpstr>ВОР!Заголовки_для_печати</vt:lpstr>
      <vt:lpstr>подсчет!Заголовки_для_печати</vt:lpstr>
      <vt:lpstr>ВОР!Область_печати</vt:lpstr>
      <vt:lpstr>подсчет!Область_печати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Стойлова Алёна Андреевна</cp:lastModifiedBy>
  <cp:lastPrinted>2026-02-02T11:21:02Z</cp:lastPrinted>
  <dcterms:created xsi:type="dcterms:W3CDTF">1996-10-08T23:32:33Z</dcterms:created>
  <dcterms:modified xsi:type="dcterms:W3CDTF">2026-02-05T05:36:32Z</dcterms:modified>
</cp:coreProperties>
</file>